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EE58D8F1-8F4B-4C3F-99E8-E9B249269400}" xr6:coauthVersionLast="47" xr6:coauthVersionMax="47" xr10:uidLastSave="{00000000-0000-0000-0000-000000000000}"/>
  <bookViews>
    <workbookView xWindow="30360" yWindow="1515" windowWidth="21600" windowHeight="11505" tabRatio="841" firstSheet="3" activeTab="5" xr2:uid="{00000000-000D-0000-FFFF-FFFF00000000}"/>
  </bookViews>
  <sheets>
    <sheet name="Family 개요" sheetId="28" r:id="rId1"/>
    <sheet name="적용 규칙" sheetId="18" r:id="rId2"/>
    <sheet name="Family 구성도" sheetId="12" r:id="rId3"/>
    <sheet name="Dynamo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Fdn'!$B$1:$AH$186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8" i="27" l="1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<sst xmlns="http://schemas.openxmlformats.org/spreadsheetml/2006/main" count="34176" uniqueCount="6062">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</sst>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6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3893483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2538311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234528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186254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230332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1" t="s">
        <v>3688</v>
      </c>
      <c r="C42" s="451"/>
      <c r="D42" s="451"/>
      <c r="E42" s="451"/>
      <c r="F42" s="451"/>
      <c r="G42" s="451"/>
      <c r="H42" s="451"/>
      <c r="I42" s="451"/>
      <c r="J42" s="99"/>
      <c r="K42" s="99"/>
    </row>
    <row r="43" spans="1:11" ht="30" customHeight="1">
      <c r="B43" s="451" t="s">
        <v>3702</v>
      </c>
      <c r="C43" s="451"/>
      <c r="D43" s="451"/>
      <c r="E43" s="451"/>
      <c r="F43" s="451"/>
      <c r="G43" s="451"/>
      <c r="H43" s="451"/>
      <c r="I43" s="451"/>
      <c r="J43" s="99"/>
      <c r="K43" s="99"/>
    </row>
    <row r="44" spans="1:11" ht="30" customHeight="1">
      <c r="B44" s="451" t="s">
        <v>3676</v>
      </c>
      <c r="C44" s="451"/>
      <c r="D44" s="451"/>
      <c r="E44" s="451"/>
      <c r="F44" s="451"/>
      <c r="G44" s="451"/>
      <c r="H44" s="451"/>
      <c r="I44" s="451"/>
      <c r="J44" s="99"/>
      <c r="K44" s="99"/>
    </row>
    <row r="45" spans="1:11" ht="30" customHeight="1">
      <c r="B45" s="451" t="s">
        <v>3677</v>
      </c>
      <c r="C45" s="451"/>
      <c r="D45" s="451"/>
      <c r="E45" s="451"/>
      <c r="F45" s="451"/>
      <c r="G45" s="451"/>
      <c r="H45" s="451"/>
      <c r="I45" s="451"/>
      <c r="J45" s="99"/>
      <c r="K45" s="99"/>
    </row>
    <row r="46" spans="1:11" ht="30" customHeight="1">
      <c r="B46" s="451" t="s">
        <v>3689</v>
      </c>
      <c r="C46" s="451"/>
      <c r="D46" s="451"/>
      <c r="E46" s="451"/>
      <c r="F46" s="451"/>
      <c r="G46" s="451"/>
      <c r="H46" s="451"/>
      <c r="I46" s="451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1" t="s">
        <v>3678</v>
      </c>
      <c r="C49" s="451"/>
      <c r="D49" s="451"/>
      <c r="E49" s="451"/>
      <c r="F49" s="451"/>
      <c r="G49" s="451"/>
      <c r="H49" s="451"/>
      <c r="I49" s="451"/>
      <c r="J49" s="99"/>
      <c r="K49" s="99"/>
    </row>
    <row r="50" spans="2:11">
      <c r="B50" s="451" t="s">
        <v>3679</v>
      </c>
      <c r="C50" s="451"/>
      <c r="D50" s="451"/>
      <c r="E50" s="451"/>
      <c r="F50" s="451"/>
      <c r="G50" s="451"/>
      <c r="H50" s="451"/>
      <c r="I50" s="451"/>
      <c r="J50" s="99"/>
      <c r="K50" s="99"/>
    </row>
    <row r="51" spans="2:11">
      <c r="B51" s="451" t="s">
        <v>3680</v>
      </c>
      <c r="C51" s="451"/>
      <c r="D51" s="451"/>
      <c r="E51" s="451"/>
      <c r="F51" s="451"/>
      <c r="G51" s="451"/>
      <c r="H51" s="451"/>
      <c r="I51" s="451"/>
      <c r="J51" s="99"/>
      <c r="K51" s="99"/>
    </row>
    <row r="52" spans="2:11" ht="30" customHeight="1">
      <c r="B52" s="451" t="s">
        <v>3690</v>
      </c>
      <c r="C52" s="451"/>
      <c r="D52" s="451"/>
      <c r="E52" s="451"/>
      <c r="F52" s="451"/>
      <c r="G52" s="451"/>
      <c r="H52" s="451"/>
      <c r="I52" s="451"/>
      <c r="J52" s="99"/>
      <c r="K52" s="99"/>
    </row>
    <row r="53" spans="2:11" ht="17.45" customHeight="1">
      <c r="B53" s="451" t="s">
        <v>3687</v>
      </c>
      <c r="C53" s="451"/>
      <c r="D53" s="451"/>
      <c r="E53" s="451"/>
      <c r="F53" s="451"/>
      <c r="G53" s="451"/>
      <c r="H53" s="451"/>
      <c r="I53" s="451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40" zoomScaleNormal="100" zoomScaleSheetLayoutView="4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D14" sqref="AD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>
        <v>53.76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>
        <v>53.76</v>
      </c>
      <c r="AG10" s="180" t="s">
        <v>3835</v>
      </c>
      <c r="AH10" s="39" t="s">
        <v>5417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>
        <v>90.048000000000002</v>
      </c>
      <c r="AG15" s="180" t="s">
        <v>3835</v>
      </c>
      <c r="AH15" s="39" t="s">
        <v>5417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>
        <v>90.048000000000002</v>
      </c>
      <c r="AG16" s="180" t="s">
        <v>3835</v>
      </c>
      <c r="AH16" s="39" t="s">
        <v>5417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5436</v>
      </c>
      <c r="D18" s="348" t="s">
        <v>5312</v>
      </c>
      <c r="E18" s="180" t="s">
        <v>5428</v>
      </c>
      <c r="F18" s="123" t="s">
        <v>5797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>
        <v>36.72</v>
      </c>
      <c r="AG21" s="180" t="s">
        <v>3835</v>
      </c>
      <c r="AH21" s="39" t="s">
        <v>5417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>
        <v>36.72</v>
      </c>
      <c r="AG22" s="180" t="s">
        <v>3835</v>
      </c>
      <c r="AH22" s="39" t="s">
        <v>5417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>
        <v>27.52</v>
      </c>
      <c r="AG27" s="180" t="s">
        <v>3835</v>
      </c>
      <c r="AH27" s="39" t="s">
        <v>5417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>
        <v>27.52</v>
      </c>
      <c r="AG28" s="180" t="s">
        <v>3835</v>
      </c>
      <c r="AH28" s="39" t="s">
        <v>5417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>
        <v>34.304000000000002</v>
      </c>
      <c r="AG33" s="180" t="s">
        <v>3835</v>
      </c>
      <c r="AH33" s="39" t="s">
        <v>5417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>
        <v>34.304000000000002</v>
      </c>
      <c r="AG34" s="180" t="s">
        <v>3835</v>
      </c>
      <c r="AH34" s="39" t="s">
        <v>5417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5436</v>
      </c>
      <c r="D36" s="348" t="s">
        <v>5333</v>
      </c>
      <c r="E36" s="180" t="s">
        <v>5937</v>
      </c>
      <c r="F36" s="123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5436</v>
      </c>
      <c r="D43" s="348" t="s">
        <v>5312</v>
      </c>
      <c r="E43" s="180" t="s">
        <v>5927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>
        <v>26.46</v>
      </c>
      <c r="AG46" s="180" t="s">
        <v>3835</v>
      </c>
      <c r="AH46" s="39" t="s">
        <v>5417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>
        <v>26.46</v>
      </c>
      <c r="AG47" s="180" t="s">
        <v>3835</v>
      </c>
      <c r="AH47" s="39" t="s">
        <v>5417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5436</v>
      </c>
      <c r="D49" s="348" t="s">
        <v>5377</v>
      </c>
      <c r="E49" s="180" t="s">
        <v>5936</v>
      </c>
      <c r="F49" s="123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79" t="s">
        <v>4806</v>
      </c>
      <c r="D62" s="480"/>
      <c r="E62" s="480"/>
      <c r="F62" s="480"/>
      <c r="G62" s="481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5809</v>
      </c>
      <c r="G94" s="125" t="s">
        <v>5810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5808</v>
      </c>
      <c r="G95" s="125" t="s">
        <v>5811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5813</v>
      </c>
      <c r="G96" s="125" t="s">
        <v>5812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79" t="s">
        <v>4802</v>
      </c>
      <c r="D98" s="480"/>
      <c r="E98" s="480"/>
      <c r="F98" s="480"/>
      <c r="G98" s="481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79" t="s">
        <v>4807</v>
      </c>
      <c r="D102" s="480"/>
      <c r="E102" s="480"/>
      <c r="F102" s="480"/>
      <c r="G102" s="481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79" t="s">
        <v>4809</v>
      </c>
      <c r="D106" s="480"/>
      <c r="E106" s="480"/>
      <c r="F106" s="480"/>
      <c r="G106" s="481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79" t="s">
        <v>4810</v>
      </c>
      <c r="D110" s="480"/>
      <c r="E110" s="480"/>
      <c r="F110" s="480"/>
      <c r="G110" s="481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G19:G22 G37:G40 G25:G28 G13:G16 G44:G47 G7:G10 G31:G34 G50:G53 G58:G60 G64:G66 G69:G71 G74:G76 G79:G81 G84:G86 G89:G91 G94:G96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AB156" activePane="bottomRight" state="frozen"/>
      <selection activeCell="N104" sqref="N104"/>
      <selection pane="topRight" activeCell="N104" sqref="N104"/>
      <selection pane="bottomLeft" activeCell="N104" sqref="N104"/>
      <selection pane="bottomRight" activeCell="AK11" sqref="AK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5931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5943</v>
      </c>
      <c r="F12" s="123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>
        <v>149.02000000000001</v>
      </c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>
        <v>201.02</v>
      </c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136.45500000000001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5720</v>
      </c>
      <c r="AF18" s="180">
        <v>120.245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5721</v>
      </c>
      <c r="AF19" s="180">
        <v>16.209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5941</v>
      </c>
      <c r="E28" s="180" t="s">
        <v>5942</v>
      </c>
      <c r="F28" s="123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5967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5971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5971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5967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5970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5970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5967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5972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5972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5967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5973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5973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5974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5974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5967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5975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5975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5967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5976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5976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5967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5977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5977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5967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5978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5978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5967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5979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5979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5967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5980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5980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5967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5981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5981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5982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5985</v>
      </c>
      <c r="G104" s="125" t="s">
        <v>5984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5983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5954</v>
      </c>
      <c r="E109" s="180" t="s">
        <v>5438</v>
      </c>
      <c r="F109" s="123" t="s">
        <v>5953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5963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5960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5955</v>
      </c>
      <c r="AF110" s="182">
        <v>247.59899999999999</v>
      </c>
      <c r="AG110" s="182" t="s">
        <v>3840</v>
      </c>
      <c r="AH110" s="33" t="s">
        <v>5956</v>
      </c>
    </row>
    <row r="111" spans="2:34" ht="49.9" customHeight="1">
      <c r="B111" s="4"/>
      <c r="C111" s="12"/>
      <c r="D111" s="12"/>
      <c r="E111" s="12"/>
      <c r="F111" s="31" t="s">
        <v>5961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5959</v>
      </c>
      <c r="AE111" s="179" t="s">
        <v>4065</v>
      </c>
      <c r="AF111" s="182">
        <v>247.59899999999999</v>
      </c>
      <c r="AG111" s="182" t="s">
        <v>5957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6010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5964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5960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5966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5930</v>
      </c>
      <c r="F121" s="123" t="s">
        <v>5989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5986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5762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5764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5774</v>
      </c>
      <c r="E135" s="180" t="s">
        <v>5444</v>
      </c>
      <c r="F135" s="123" t="s">
        <v>5988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5762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5763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5764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5754</v>
      </c>
      <c r="E141" s="180" t="s">
        <v>5438</v>
      </c>
      <c r="F141" s="123" t="s">
        <v>5995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5755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5756</v>
      </c>
      <c r="AF142" s="182"/>
      <c r="AG142" s="182" t="s">
        <v>5757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5758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5759</v>
      </c>
      <c r="AF143" s="182"/>
      <c r="AG143" s="182" t="s">
        <v>5760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6015</v>
      </c>
      <c r="C146" s="61" t="s">
        <v>6014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6018</v>
      </c>
      <c r="C150" s="61" t="s">
        <v>6016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6020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5761</v>
      </c>
      <c r="E155" s="180" t="s">
        <v>5438</v>
      </c>
      <c r="F155" s="123" t="s">
        <v>5998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5762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5763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5764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6000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5762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5763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5764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5934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55" zoomScaleNormal="100" zoomScaleSheetLayoutView="55" workbookViewId="0">
      <pane xSplit="12" ySplit="3" topLeftCell="AB41" activePane="bottomRight" state="frozen"/>
      <selection activeCell="N104" sqref="N104"/>
      <selection pane="topRight" activeCell="N104" sqref="N104"/>
      <selection pane="bottomLeft" activeCell="N104" sqref="N104"/>
      <selection pane="bottomRight" activeCell="AF59" sqref="AF5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5436</v>
      </c>
      <c r="D6" s="348" t="s">
        <v>5574</v>
      </c>
      <c r="E6" s="180" t="s">
        <v>5575</v>
      </c>
      <c r="F6" s="123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5665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123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123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5656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5668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5669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5919</v>
      </c>
      <c r="F53" s="123" t="s">
        <v>5916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5670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5671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G7" sqref="AG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5674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5724</v>
      </c>
      <c r="E15" s="180" t="s">
        <v>5725</v>
      </c>
      <c r="F15" s="123" t="s">
        <v>5734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5731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5724</v>
      </c>
      <c r="E18" s="180" t="s">
        <v>5644</v>
      </c>
      <c r="F18" s="123" t="s">
        <v>5736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5735</v>
      </c>
      <c r="AE19" s="179" t="s">
        <v>5558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5751</v>
      </c>
      <c r="E21" s="180" t="s">
        <v>5644</v>
      </c>
      <c r="F21" s="123" t="s">
        <v>5750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5749</v>
      </c>
      <c r="AE22" s="179" t="s">
        <v>5558</v>
      </c>
      <c r="AF22" s="180">
        <v>28</v>
      </c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5724</v>
      </c>
      <c r="E25" s="180" t="s">
        <v>5725</v>
      </c>
      <c r="F25" s="123" t="s">
        <v>5729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5732</v>
      </c>
      <c r="AE26" s="179" t="s">
        <v>5726</v>
      </c>
      <c r="AF26" s="180"/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5724</v>
      </c>
      <c r="E28" s="180" t="s">
        <v>5725</v>
      </c>
      <c r="F28" s="123" t="s">
        <v>5730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5733</v>
      </c>
      <c r="AE29" s="179" t="s">
        <v>5726</v>
      </c>
      <c r="AF29" s="180"/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5724</v>
      </c>
      <c r="E33" s="180" t="s">
        <v>5725</v>
      </c>
      <c r="F33" s="123" t="s">
        <v>5746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5748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5747</v>
      </c>
      <c r="AE34" s="179" t="s">
        <v>5726</v>
      </c>
      <c r="AF34" s="180"/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5745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5740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39" activePane="bottomRight" state="frozen"/>
      <selection activeCell="N104" sqref="N104"/>
      <selection pane="topRight" activeCell="N104" sqref="N104"/>
      <selection pane="bottomLeft" activeCell="N104" sqref="N104"/>
      <selection pane="bottomRight" activeCell="J15" sqref="J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5786</v>
      </c>
      <c r="E13" s="180" t="s">
        <v>5787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5635</v>
      </c>
      <c r="AF14" s="182"/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5636</v>
      </c>
      <c r="AF15" s="180"/>
      <c r="AG15" s="180" t="s">
        <v>3840</v>
      </c>
      <c r="AH15" s="39" t="s">
        <v>5638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5637</v>
      </c>
      <c r="AF16" s="180"/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5658</v>
      </c>
      <c r="E10" s="180" t="s">
        <v>5920</v>
      </c>
      <c r="F10" s="123" t="s">
        <v>5661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5679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5675</v>
      </c>
      <c r="AE11" s="179" t="s">
        <v>5676</v>
      </c>
      <c r="AF11" s="182"/>
      <c r="AG11" s="182" t="s">
        <v>5677</v>
      </c>
      <c r="AH11" s="33"/>
    </row>
    <row r="12" spans="2:34" ht="49.9" customHeight="1">
      <c r="B12" s="4"/>
      <c r="C12" s="32"/>
      <c r="D12" s="32"/>
      <c r="E12" s="32"/>
      <c r="F12" s="31" t="s">
        <v>5680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5675</v>
      </c>
      <c r="AE12" s="179" t="s">
        <v>5676</v>
      </c>
      <c r="AF12" s="182"/>
      <c r="AG12" s="182" t="s">
        <v>5677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5788</v>
      </c>
      <c r="E15" s="180" t="s">
        <v>5659</v>
      </c>
      <c r="F15" s="123" t="s">
        <v>5789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5679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5675</v>
      </c>
      <c r="AE16" s="179" t="s">
        <v>3994</v>
      </c>
      <c r="AF16" s="182">
        <v>53.207999999999998</v>
      </c>
      <c r="AG16" s="182" t="s">
        <v>5677</v>
      </c>
      <c r="AH16" s="33"/>
    </row>
    <row r="17" spans="2:34" ht="49.9" customHeight="1">
      <c r="B17" s="4"/>
      <c r="C17" s="32"/>
      <c r="D17" s="32"/>
      <c r="E17" s="32"/>
      <c r="F17" s="31" t="s">
        <v>5680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5675</v>
      </c>
      <c r="AE17" s="179" t="s">
        <v>3994</v>
      </c>
      <c r="AF17" s="182">
        <v>53.207999999999998</v>
      </c>
      <c r="AG17" s="182" t="s">
        <v>5677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5678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5683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5675</v>
      </c>
      <c r="AE21" s="179" t="s">
        <v>5676</v>
      </c>
      <c r="AF21" s="182"/>
      <c r="AG21" s="182" t="s">
        <v>5677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5675</v>
      </c>
      <c r="AE22" s="179" t="s">
        <v>5676</v>
      </c>
      <c r="AF22" s="182"/>
      <c r="AG22" s="182" t="s">
        <v>5677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5856</v>
      </c>
      <c r="F5" s="123" t="s">
        <v>5752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5854</v>
      </c>
      <c r="AF6" s="180"/>
      <c r="AG6" s="180" t="s">
        <v>5855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5842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5843</v>
      </c>
      <c r="E14" s="180" t="s">
        <v>5852</v>
      </c>
      <c r="F14" s="123" t="s">
        <v>5853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5845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5846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2" t="s">
        <v>4991</v>
      </c>
      <c r="B1" s="482"/>
      <c r="C1" s="482"/>
      <c r="D1" s="482"/>
      <c r="E1" s="482"/>
      <c r="F1" s="482"/>
      <c r="G1" s="482"/>
      <c r="H1" s="482"/>
      <c r="I1" s="482"/>
      <c r="J1" s="482"/>
      <c r="K1" s="482"/>
    </row>
    <row r="2" spans="1:11" ht="16.5" customHeight="1">
      <c r="A2" s="482"/>
      <c r="B2" s="482"/>
      <c r="C2" s="482"/>
      <c r="D2" s="482"/>
      <c r="E2" s="482"/>
      <c r="F2" s="482"/>
      <c r="G2" s="482"/>
      <c r="H2" s="482"/>
      <c r="I2" s="482"/>
      <c r="J2" s="482"/>
      <c r="K2" s="482"/>
    </row>
    <row r="3" spans="1:11" ht="16.5" customHeight="1">
      <c r="A3" s="483" t="s">
        <v>4992</v>
      </c>
      <c r="B3" s="483" t="s">
        <v>4993</v>
      </c>
      <c r="C3" s="483" t="s">
        <v>2010</v>
      </c>
      <c r="D3" s="483" t="s">
        <v>4994</v>
      </c>
      <c r="E3" s="483" t="s">
        <v>4995</v>
      </c>
      <c r="F3" s="483" t="s">
        <v>4996</v>
      </c>
      <c r="G3" s="483" t="s">
        <v>2008</v>
      </c>
      <c r="H3" s="483" t="s">
        <v>4997</v>
      </c>
      <c r="I3" s="485" t="s">
        <v>4998</v>
      </c>
      <c r="J3" s="485"/>
      <c r="K3" s="485"/>
    </row>
    <row r="4" spans="1:11" ht="36" customHeight="1">
      <c r="A4" s="483"/>
      <c r="B4" s="483"/>
      <c r="C4" s="483"/>
      <c r="D4" s="483"/>
      <c r="E4" s="483"/>
      <c r="F4" s="483"/>
      <c r="G4" s="483"/>
      <c r="H4" s="483"/>
      <c r="I4" s="334" t="s">
        <v>4999</v>
      </c>
      <c r="J4" s="334" t="s">
        <v>5000</v>
      </c>
      <c r="K4" s="334" t="s">
        <v>5332</v>
      </c>
    </row>
    <row r="5" spans="1:11" ht="18" customHeight="1">
      <c r="A5" s="484"/>
      <c r="B5" s="484"/>
      <c r="C5" s="484"/>
      <c r="D5" s="484"/>
      <c r="E5" s="484"/>
      <c r="F5" s="484"/>
      <c r="G5" s="484"/>
      <c r="H5" s="484"/>
      <c r="I5" s="334" t="s">
        <v>5001</v>
      </c>
      <c r="J5" s="334" t="s">
        <v>5001</v>
      </c>
      <c r="K5" s="334" t="s">
        <v>5002</v>
      </c>
    </row>
    <row r="6" spans="1:11">
      <c r="A6" s="484"/>
      <c r="B6" s="484"/>
      <c r="C6" s="484"/>
      <c r="D6" s="484"/>
      <c r="E6" s="484"/>
      <c r="F6" s="484"/>
      <c r="G6" s="484"/>
      <c r="H6" s="484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7" t="s">
        <v>1427</v>
      </c>
      <c r="C2" s="487"/>
      <c r="D2" s="487"/>
      <c r="E2" s="487"/>
      <c r="F2" s="487"/>
      <c r="G2" s="487"/>
      <c r="H2" s="487"/>
      <c r="I2" s="487"/>
      <c r="J2" s="487"/>
      <c r="K2" s="487"/>
      <c r="L2" s="487"/>
      <c r="M2" s="487"/>
      <c r="N2" s="487"/>
      <c r="O2" s="487"/>
      <c r="P2" s="487"/>
      <c r="Q2" s="487"/>
      <c r="R2" s="487"/>
      <c r="S2" s="487"/>
      <c r="T2" s="487"/>
      <c r="U2" s="487"/>
      <c r="V2" s="487"/>
      <c r="W2" s="487"/>
      <c r="X2" s="487"/>
      <c r="Y2" s="487"/>
      <c r="Z2" s="487"/>
      <c r="AA2" s="487"/>
      <c r="AB2" s="487"/>
      <c r="AC2" s="487"/>
      <c r="AD2" s="487"/>
      <c r="AE2" s="487"/>
      <c r="AF2" s="487"/>
      <c r="AG2" s="487"/>
      <c r="AH2" s="487"/>
      <c r="AI2" s="487"/>
      <c r="AJ2" s="487"/>
      <c r="AK2" s="487"/>
    </row>
    <row r="3" spans="1:37" ht="13.5" customHeight="1">
      <c r="B3" s="488" t="s">
        <v>2006</v>
      </c>
      <c r="C3" s="488"/>
      <c r="D3" s="488"/>
      <c r="E3" s="488"/>
      <c r="F3" s="488"/>
      <c r="G3" s="488"/>
      <c r="H3" s="488"/>
      <c r="I3" s="488"/>
      <c r="J3" s="488"/>
      <c r="K3" s="488"/>
      <c r="L3" s="488"/>
      <c r="M3" s="488"/>
      <c r="N3" s="488"/>
      <c r="O3" s="488"/>
      <c r="P3" s="488"/>
      <c r="Q3" s="488"/>
      <c r="R3" s="488"/>
      <c r="S3" s="488"/>
      <c r="T3" s="488"/>
      <c r="U3" s="488"/>
      <c r="V3" s="488"/>
      <c r="W3" s="488"/>
      <c r="X3" s="488"/>
      <c r="Y3" s="488"/>
      <c r="Z3" s="488"/>
      <c r="AA3" s="488"/>
      <c r="AB3" s="488"/>
      <c r="AC3" s="488"/>
      <c r="AD3" s="488"/>
      <c r="AE3" s="488"/>
      <c r="AF3" s="488"/>
      <c r="AG3" s="488"/>
      <c r="AH3" s="488"/>
      <c r="AI3" s="488"/>
      <c r="AJ3" s="488"/>
      <c r="AK3" s="488"/>
    </row>
    <row r="4" spans="1:37" ht="23.25" customHeight="1">
      <c r="A4" s="486" t="s">
        <v>3692</v>
      </c>
      <c r="B4" s="486" t="s">
        <v>0</v>
      </c>
      <c r="C4" s="486" t="s">
        <v>3693</v>
      </c>
      <c r="D4" s="486"/>
      <c r="E4" s="486" t="s">
        <v>1423</v>
      </c>
      <c r="F4" s="486"/>
      <c r="G4" s="486" t="s">
        <v>1424</v>
      </c>
      <c r="H4" s="486"/>
      <c r="I4" s="486" t="s">
        <v>3704</v>
      </c>
      <c r="J4" s="486"/>
      <c r="K4" s="486"/>
      <c r="L4" s="486"/>
      <c r="M4" s="486"/>
      <c r="N4" s="486"/>
      <c r="O4" s="486"/>
      <c r="P4" s="486"/>
      <c r="Q4" s="486"/>
      <c r="R4" s="486"/>
      <c r="S4" s="486"/>
      <c r="T4" s="486"/>
      <c r="U4" s="486"/>
      <c r="V4" s="486"/>
      <c r="W4" s="486"/>
      <c r="X4" s="486"/>
      <c r="Y4" s="486" t="s">
        <v>3705</v>
      </c>
      <c r="Z4" s="486"/>
      <c r="AA4" s="486"/>
      <c r="AB4" s="486"/>
      <c r="AC4" s="486"/>
      <c r="AD4" s="486"/>
      <c r="AE4" s="486"/>
      <c r="AF4" s="486"/>
      <c r="AG4" s="486"/>
      <c r="AH4" s="486" t="s">
        <v>2008</v>
      </c>
      <c r="AI4" s="486"/>
      <c r="AJ4" s="486" t="s">
        <v>2009</v>
      </c>
      <c r="AK4" s="486" t="s">
        <v>2007</v>
      </c>
    </row>
    <row r="5" spans="1:37" ht="23.25" customHeight="1">
      <c r="A5" s="486"/>
      <c r="B5" s="486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6"/>
      <c r="AK5" s="486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5657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74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5800</v>
      </c>
      <c r="F6" s="368" t="s">
        <v>5947</v>
      </c>
      <c r="G6" s="365"/>
    </row>
    <row r="7" spans="2:7" ht="142.15" customHeight="1">
      <c r="B7" s="41"/>
      <c r="C7" s="417" t="s">
        <v>5796</v>
      </c>
      <c r="D7" s="364"/>
      <c r="E7" s="358" t="s">
        <v>5798</v>
      </c>
      <c r="F7" s="364" t="s">
        <v>5799</v>
      </c>
      <c r="G7" s="365"/>
    </row>
    <row r="8" spans="2:7" ht="49.9" customHeight="1">
      <c r="B8" s="41"/>
      <c r="C8" s="417" t="s">
        <v>5802</v>
      </c>
      <c r="D8" s="364"/>
      <c r="E8" s="358" t="s">
        <v>5807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2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3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3"/>
      <c r="D12" s="366"/>
      <c r="E12" s="358" t="s">
        <v>2002</v>
      </c>
      <c r="F12" s="364"/>
      <c r="G12" s="365"/>
    </row>
    <row r="13" spans="2:7" ht="49.9" customHeight="1">
      <c r="B13" s="41"/>
      <c r="C13" s="453"/>
      <c r="D13" s="366"/>
      <c r="E13" s="358" t="s">
        <v>1999</v>
      </c>
      <c r="F13" s="364"/>
      <c r="G13" s="365"/>
    </row>
    <row r="14" spans="2:7" ht="49.9" customHeight="1">
      <c r="B14" s="41"/>
      <c r="C14" s="453"/>
      <c r="D14" s="366"/>
      <c r="E14" s="358" t="s">
        <v>2003</v>
      </c>
      <c r="F14" s="364"/>
      <c r="G14" s="365"/>
    </row>
    <row r="15" spans="2:7" ht="49.9" customHeight="1">
      <c r="B15" s="41"/>
      <c r="C15" s="454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>
      <c r="B20" s="41"/>
      <c r="C20" s="455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5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5912</v>
      </c>
      <c r="D22" s="368" t="s">
        <v>5913</v>
      </c>
      <c r="E22" s="358"/>
      <c r="F22" s="364" t="s">
        <v>5914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5690</v>
      </c>
      <c r="C31" s="428" t="s">
        <v>5884</v>
      </c>
      <c r="D31" s="411" t="s">
        <v>5900</v>
      </c>
      <c r="E31" s="412" t="s">
        <v>5901</v>
      </c>
      <c r="F31" s="430" t="s">
        <v>5902</v>
      </c>
      <c r="G31" s="369" t="s">
        <v>5684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5885</v>
      </c>
      <c r="C36" s="428" t="s">
        <v>1992</v>
      </c>
      <c r="D36" s="436" t="s">
        <v>6022</v>
      </c>
      <c r="E36" s="412" t="s">
        <v>6040</v>
      </c>
      <c r="F36" s="426"/>
      <c r="G36" s="369" t="s">
        <v>5684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5691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5886</v>
      </c>
      <c r="D45" s="440" t="s">
        <v>5483</v>
      </c>
      <c r="E45" s="412" t="s">
        <v>6042</v>
      </c>
      <c r="F45" s="430" t="s">
        <v>6041</v>
      </c>
      <c r="G45" s="365" t="s">
        <v>5899</v>
      </c>
    </row>
    <row r="46" spans="2:7" ht="34.9" customHeight="1">
      <c r="B46" s="41"/>
      <c r="C46" s="42" t="s">
        <v>5782</v>
      </c>
      <c r="D46" s="369"/>
      <c r="E46" s="358" t="s">
        <v>5783</v>
      </c>
      <c r="F46" s="364"/>
      <c r="G46" s="365"/>
    </row>
    <row r="47" spans="2:7" ht="55.15" customHeight="1">
      <c r="B47" s="441" t="s">
        <v>5897</v>
      </c>
      <c r="C47" s="428" t="s">
        <v>5780</v>
      </c>
      <c r="D47" s="442"/>
      <c r="E47" s="412" t="s">
        <v>5887</v>
      </c>
      <c r="F47" s="440" t="s">
        <v>5895</v>
      </c>
      <c r="G47" s="365" t="s">
        <v>5899</v>
      </c>
    </row>
    <row r="48" spans="2:7" ht="55.9" customHeight="1">
      <c r="B48" s="441" t="s">
        <v>5898</v>
      </c>
      <c r="C48" s="428" t="s">
        <v>5781</v>
      </c>
      <c r="D48" s="442"/>
      <c r="E48" s="412" t="s">
        <v>5888</v>
      </c>
      <c r="F48" s="440" t="s">
        <v>5896</v>
      </c>
      <c r="G48" s="365" t="s">
        <v>5899</v>
      </c>
    </row>
    <row r="49" spans="2:7" ht="57" customHeight="1">
      <c r="B49" s="422" t="s">
        <v>5693</v>
      </c>
      <c r="C49" s="429" t="s">
        <v>5889</v>
      </c>
      <c r="D49" s="426" t="s">
        <v>5694</v>
      </c>
      <c r="E49" s="425" t="s">
        <v>5695</v>
      </c>
      <c r="F49" s="426" t="s">
        <v>5894</v>
      </c>
      <c r="G49" s="369" t="s">
        <v>5684</v>
      </c>
    </row>
    <row r="50" spans="2:7" ht="45.6" customHeight="1">
      <c r="B50" s="422" t="s">
        <v>5697</v>
      </c>
      <c r="C50" s="429" t="s">
        <v>5893</v>
      </c>
      <c r="D50" s="426" t="s">
        <v>5696</v>
      </c>
      <c r="E50" s="425" t="s">
        <v>5695</v>
      </c>
      <c r="F50" s="426" t="s">
        <v>5891</v>
      </c>
      <c r="G50" s="369" t="s">
        <v>5684</v>
      </c>
    </row>
    <row r="51" spans="2:7" ht="55.15" customHeight="1">
      <c r="B51" s="422" t="s">
        <v>5698</v>
      </c>
      <c r="C51" s="429" t="s">
        <v>5701</v>
      </c>
      <c r="D51" s="426" t="s">
        <v>5700</v>
      </c>
      <c r="E51" s="425" t="s">
        <v>5699</v>
      </c>
      <c r="F51" s="426" t="s">
        <v>5890</v>
      </c>
      <c r="G51" s="369" t="s">
        <v>5684</v>
      </c>
    </row>
    <row r="52" spans="2:7" ht="33" customHeight="1">
      <c r="B52" s="422" t="s">
        <v>5711</v>
      </c>
      <c r="C52" s="426" t="s">
        <v>5892</v>
      </c>
      <c r="D52" s="426" t="s">
        <v>5709</v>
      </c>
      <c r="E52" s="425" t="s">
        <v>5710</v>
      </c>
      <c r="F52" s="426"/>
      <c r="G52" s="369" t="s">
        <v>5684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5863</v>
      </c>
      <c r="D56" s="360"/>
      <c r="E56" s="372"/>
      <c r="F56" s="373"/>
      <c r="G56" s="374"/>
    </row>
    <row r="57" spans="2:7" ht="34.9" customHeight="1">
      <c r="B57" s="422" t="s">
        <v>6051</v>
      </c>
      <c r="C57" s="423" t="s">
        <v>5864</v>
      </c>
      <c r="D57" s="443" t="s">
        <v>6052</v>
      </c>
      <c r="E57" s="358"/>
      <c r="F57" s="364"/>
      <c r="G57" s="365" t="s">
        <v>5686</v>
      </c>
    </row>
    <row r="58" spans="2:7" ht="34.9" customHeight="1">
      <c r="B58" s="422" t="s">
        <v>6053</v>
      </c>
      <c r="C58" s="423" t="s">
        <v>5865</v>
      </c>
      <c r="D58" s="424" t="s">
        <v>5868</v>
      </c>
      <c r="E58" s="358"/>
      <c r="F58" s="364"/>
      <c r="G58" s="365" t="s">
        <v>5686</v>
      </c>
    </row>
    <row r="59" spans="2:7" ht="34.9" customHeight="1">
      <c r="B59" s="422" t="s">
        <v>6054</v>
      </c>
      <c r="C59" s="423" t="s">
        <v>5866</v>
      </c>
      <c r="D59" s="426" t="s">
        <v>5867</v>
      </c>
      <c r="E59" s="358"/>
      <c r="F59" s="364"/>
      <c r="G59" s="365" t="s">
        <v>5686</v>
      </c>
    </row>
    <row r="60" spans="2:7" ht="40.5">
      <c r="B60" s="422" t="s">
        <v>6055</v>
      </c>
      <c r="C60" s="429" t="s">
        <v>6057</v>
      </c>
      <c r="D60" s="444" t="s">
        <v>6056</v>
      </c>
      <c r="E60" s="358"/>
      <c r="F60" s="419"/>
      <c r="G60" s="365" t="s">
        <v>5686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5686</v>
      </c>
    </row>
    <row r="66" spans="2:7" ht="54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5686</v>
      </c>
    </row>
    <row r="67" spans="2:7" ht="94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5686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5686</v>
      </c>
    </row>
    <row r="69" spans="2:7" ht="81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5686</v>
      </c>
    </row>
    <row r="70" spans="2:7" ht="41.45" customHeight="1">
      <c r="B70" s="422" t="s">
        <v>6050</v>
      </c>
      <c r="C70" s="423" t="s">
        <v>5945</v>
      </c>
      <c r="D70" s="426" t="s">
        <v>5946</v>
      </c>
      <c r="E70" s="358"/>
      <c r="F70" s="364"/>
      <c r="G70" s="365" t="s">
        <v>5686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5687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6058</v>
      </c>
      <c r="E76" s="358" t="s">
        <v>5539</v>
      </c>
      <c r="F76" s="364"/>
      <c r="G76" s="365" t="s">
        <v>5687</v>
      </c>
    </row>
    <row r="77" spans="2:7" ht="49.15" customHeight="1">
      <c r="B77" s="422" t="s">
        <v>5540</v>
      </c>
      <c r="C77" s="429" t="s">
        <v>5538</v>
      </c>
      <c r="D77" s="443" t="s">
        <v>6059</v>
      </c>
      <c r="E77" s="358" t="s">
        <v>5541</v>
      </c>
      <c r="F77" s="364"/>
      <c r="G77" s="365" t="s">
        <v>5687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5510</v>
      </c>
      <c r="D79" s="360"/>
      <c r="E79" s="372"/>
      <c r="F79" s="373"/>
      <c r="G79" s="374"/>
    </row>
    <row r="80" spans="2:7" ht="81">
      <c r="B80" s="422" t="s">
        <v>5523</v>
      </c>
      <c r="C80" s="423" t="s">
        <v>5685</v>
      </c>
      <c r="D80" s="426" t="s">
        <v>5524</v>
      </c>
      <c r="E80" s="358" t="s">
        <v>5525</v>
      </c>
      <c r="F80" s="364" t="s">
        <v>5526</v>
      </c>
      <c r="G80" s="365" t="s">
        <v>5688</v>
      </c>
    </row>
    <row r="81" spans="2:7" ht="81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5688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5689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89" t="s">
        <v>4262</v>
      </c>
      <c r="C4" s="491" t="s">
        <v>4263</v>
      </c>
      <c r="D4" s="492"/>
      <c r="E4" s="492"/>
      <c r="F4" s="492"/>
      <c r="G4" s="492"/>
      <c r="H4" s="493"/>
      <c r="I4" s="215" t="s">
        <v>4264</v>
      </c>
      <c r="J4" s="494" t="s">
        <v>4265</v>
      </c>
      <c r="K4" s="491" t="s">
        <v>4266</v>
      </c>
      <c r="L4" s="493"/>
      <c r="M4" s="489" t="s">
        <v>4267</v>
      </c>
      <c r="P4" s="216" t="s">
        <v>4268</v>
      </c>
      <c r="Q4" s="216" t="s">
        <v>4269</v>
      </c>
    </row>
    <row r="5" spans="1:17" s="213" customFormat="1">
      <c r="A5" s="209"/>
      <c r="B5" s="490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5"/>
      <c r="K5" s="218" t="s">
        <v>4277</v>
      </c>
      <c r="L5" s="218" t="s">
        <v>4278</v>
      </c>
      <c r="M5" s="490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5844</v>
      </c>
      <c r="I140" s="246" t="s">
        <v>6024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6" activePane="bottomRight" state="frozen"/>
      <selection pane="topRight" activeCell="E1" sqref="E1"/>
      <selection pane="bottomLeft" activeCell="A6" sqref="A6"/>
      <selection pane="bottomRight" activeCell="E42" sqref="E42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56" t="s">
        <v>3772</v>
      </c>
      <c r="F4" s="457"/>
      <c r="G4" s="457"/>
      <c r="H4" s="457"/>
      <c r="I4" s="457"/>
      <c r="J4" s="458" t="s">
        <v>3734</v>
      </c>
      <c r="K4" s="459"/>
      <c r="L4" s="459"/>
      <c r="M4" s="459"/>
      <c r="N4" s="459"/>
      <c r="O4" s="459"/>
      <c r="P4" s="459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5950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5708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5779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5776</v>
      </c>
      <c r="K170" s="309" t="s">
        <v>5777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5778</v>
      </c>
      <c r="K176" s="309" t="s">
        <v>4962</v>
      </c>
      <c r="L176" s="309" t="s">
        <v>4126</v>
      </c>
      <c r="M176" s="268"/>
      <c r="N176" s="309" t="s">
        <v>6006</v>
      </c>
      <c r="O176" s="309" t="s">
        <v>6007</v>
      </c>
      <c r="P176" s="309" t="s">
        <v>6008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5994</v>
      </c>
      <c r="L180" s="282" t="s">
        <v>5993</v>
      </c>
      <c r="M180" s="283"/>
      <c r="N180" s="282" t="s">
        <v>5953</v>
      </c>
      <c r="O180" s="282" t="s">
        <v>5965</v>
      </c>
      <c r="P180" s="282" t="s">
        <v>5989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6003</v>
      </c>
      <c r="K182" s="309" t="s">
        <v>6004</v>
      </c>
      <c r="L182" s="309" t="s">
        <v>6005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5775</v>
      </c>
      <c r="K186" s="282" t="s">
        <v>4842</v>
      </c>
      <c r="L186" s="282" t="s">
        <v>5990</v>
      </c>
      <c r="M186" s="282" t="s">
        <v>5991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6002</v>
      </c>
      <c r="K188" s="309" t="s">
        <v>6001</v>
      </c>
      <c r="L188" s="309" t="s">
        <v>5999</v>
      </c>
      <c r="M188" s="309" t="s">
        <v>6000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5767</v>
      </c>
      <c r="M189" s="281" t="s">
        <v>5766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5772</v>
      </c>
      <c r="K190" s="270" t="s">
        <v>5773</v>
      </c>
      <c r="L190" s="270" t="s">
        <v>5771</v>
      </c>
      <c r="M190" s="270" t="s">
        <v>5770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5765</v>
      </c>
      <c r="M191" s="281" t="s">
        <v>5768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5998</v>
      </c>
      <c r="M192" s="282" t="s">
        <v>5769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5646</v>
      </c>
      <c r="K204" s="309"/>
      <c r="L204" s="309" t="s">
        <v>5650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5647</v>
      </c>
      <c r="K207" s="281"/>
      <c r="L207" s="281" t="s">
        <v>5651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5648</v>
      </c>
      <c r="K208" s="268"/>
      <c r="L208" s="268" t="s">
        <v>5652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5649</v>
      </c>
      <c r="K214" s="268"/>
      <c r="L214" s="268" t="s">
        <v>5653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5654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5740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5737</v>
      </c>
      <c r="N228" s="281" t="s">
        <v>5738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5739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5662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5682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5753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4" zoomScale="85" zoomScaleNormal="85" workbookViewId="0">
      <selection activeCell="D47" sqref="D47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5790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5713</v>
      </c>
      <c r="D36" s="415"/>
      <c r="E36" s="44"/>
    </row>
    <row r="37" spans="1:6" ht="25.15" customHeight="1">
      <c r="B37" s="41">
        <v>2</v>
      </c>
      <c r="C37" s="44" t="s">
        <v>5712</v>
      </c>
      <c r="D37" s="416" t="s">
        <v>5714</v>
      </c>
      <c r="E37" s="44"/>
    </row>
    <row r="38" spans="1:6" ht="25.15" customHeight="1">
      <c r="B38" s="41">
        <v>3</v>
      </c>
      <c r="C38" s="44" t="s">
        <v>5715</v>
      </c>
      <c r="D38" s="416" t="s">
        <v>5716</v>
      </c>
      <c r="E38" s="44"/>
    </row>
    <row r="39" spans="1:6" ht="25.15" customHeight="1">
      <c r="B39" s="41">
        <v>4</v>
      </c>
      <c r="C39" s="415" t="s">
        <v>5717</v>
      </c>
      <c r="D39" s="416" t="s">
        <v>5718</v>
      </c>
      <c r="E39" s="44"/>
    </row>
    <row r="40" spans="1:6" ht="25.15" customHeight="1">
      <c r="B40" s="41">
        <v>5</v>
      </c>
      <c r="C40" s="44" t="s">
        <v>5719</v>
      </c>
      <c r="D40" s="44"/>
      <c r="E40" s="44"/>
    </row>
    <row r="41" spans="1:6" ht="54" customHeight="1">
      <c r="B41" s="41">
        <v>6</v>
      </c>
      <c r="C41" s="432" t="s">
        <v>5722</v>
      </c>
      <c r="D41" s="433" t="s">
        <v>5723</v>
      </c>
      <c r="E41" s="44"/>
    </row>
    <row r="42" spans="1:6" ht="55.9" customHeight="1">
      <c r="B42" s="41">
        <v>7</v>
      </c>
      <c r="C42" s="44" t="s">
        <v>5784</v>
      </c>
      <c r="D42" s="416" t="s">
        <v>5785</v>
      </c>
      <c r="E42" s="44"/>
    </row>
    <row r="43" spans="1:6" ht="55.9" customHeight="1">
      <c r="B43" s="427">
        <v>8</v>
      </c>
      <c r="C43" s="43" t="s">
        <v>5882</v>
      </c>
      <c r="D43" s="431" t="s">
        <v>5883</v>
      </c>
      <c r="E43" s="44"/>
    </row>
    <row r="44" spans="1:6" ht="55.9" customHeight="1">
      <c r="B44" s="427">
        <v>9</v>
      </c>
      <c r="C44" s="43" t="s">
        <v>5870</v>
      </c>
      <c r="D44" s="431"/>
      <c r="E44" s="44"/>
    </row>
    <row r="45" spans="1:6" ht="79.900000000000006" customHeight="1">
      <c r="B45" s="427">
        <v>10</v>
      </c>
      <c r="C45" s="43" t="s">
        <v>5871</v>
      </c>
      <c r="D45" s="431" t="s">
        <v>5872</v>
      </c>
      <c r="E45" s="44"/>
    </row>
    <row r="46" spans="1:6" ht="79.900000000000006" customHeight="1">
      <c r="B46" s="427">
        <v>11</v>
      </c>
      <c r="C46" s="43" t="s">
        <v>5880</v>
      </c>
      <c r="D46" s="431" t="s">
        <v>5881</v>
      </c>
      <c r="E46" s="44"/>
    </row>
    <row r="47" spans="1:6" ht="64.150000000000006" customHeight="1">
      <c r="B47" s="410">
        <v>12</v>
      </c>
      <c r="C47" s="411" t="s">
        <v>5910</v>
      </c>
      <c r="D47" s="421" t="s">
        <v>5911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zoomScale="70" zoomScaleNormal="70" workbookViewId="0">
      <pane xSplit="3" ySplit="3" topLeftCell="D175" activePane="bottomRight" state="frozen"/>
      <selection pane="topRight" activeCell="D1" sqref="D1"/>
      <selection pane="bottomLeft" activeCell="A4" sqref="A4"/>
      <selection pane="bottomRight" activeCell="K210" sqref="K210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5915</v>
      </c>
      <c r="G2" s="466" t="s">
        <v>4026</v>
      </c>
      <c r="H2" s="467"/>
      <c r="I2" s="462" t="s">
        <v>3884</v>
      </c>
      <c r="J2" s="463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8" t="s">
        <v>3953</v>
      </c>
      <c r="H3" s="469"/>
      <c r="I3" s="435" t="s">
        <v>3880</v>
      </c>
      <c r="J3" s="435" t="s">
        <v>3879</v>
      </c>
      <c r="K3" s="177" t="s">
        <v>5451</v>
      </c>
      <c r="L3" s="177" t="s">
        <v>5692</v>
      </c>
      <c r="M3" s="175" t="s">
        <v>3952</v>
      </c>
    </row>
    <row r="4" spans="2:13" ht="22.9" customHeight="1">
      <c r="B4" s="464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5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5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5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5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5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70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71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71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71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71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71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71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1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71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71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71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71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71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71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71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71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71"/>
      <c r="C26" s="197" t="s">
        <v>3731</v>
      </c>
      <c r="D26" s="331" t="s">
        <v>5923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71"/>
      <c r="C27" s="205" t="s">
        <v>5924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4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4" t="s">
        <v>5873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5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5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5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5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5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5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5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5"/>
      <c r="C37" s="205" t="s">
        <v>6030</v>
      </c>
      <c r="D37" s="331" t="s">
        <v>6033</v>
      </c>
      <c r="E37" s="385" t="s">
        <v>6031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6032</v>
      </c>
    </row>
    <row r="38" spans="2:14" ht="22.9" customHeight="1">
      <c r="B38" s="465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5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70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71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71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71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71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71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71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71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71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71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71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71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71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71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71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71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71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71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71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71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71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71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71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71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71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71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71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71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71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71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71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71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71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71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71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71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71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71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71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71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71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71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71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71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71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71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71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71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>
      <c r="B88" s="471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71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71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71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>
      <c r="B92" s="471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71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71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71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71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71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71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71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71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>
      <c r="B101" s="471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>
      <c r="B102" s="471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71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71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71"/>
      <c r="C105" s="183"/>
      <c r="D105" s="183"/>
      <c r="E105" s="385" t="s">
        <v>5791</v>
      </c>
      <c r="F105" s="386" t="s">
        <v>3836</v>
      </c>
      <c r="G105" s="387"/>
      <c r="H105" s="388"/>
      <c r="I105" s="385"/>
      <c r="J105" s="380" t="s">
        <v>5792</v>
      </c>
      <c r="K105" s="400"/>
      <c r="L105" s="400" t="s">
        <v>5793</v>
      </c>
      <c r="M105" s="390" t="s">
        <v>3950</v>
      </c>
    </row>
    <row r="106" spans="2:14" ht="22.9" customHeight="1">
      <c r="B106" s="471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>
      <c r="B107" s="471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71"/>
      <c r="C108" s="197" t="s">
        <v>6047</v>
      </c>
      <c r="D108" s="332" t="s">
        <v>6048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6032</v>
      </c>
    </row>
    <row r="109" spans="2:14" ht="22.9" customHeight="1">
      <c r="B109" s="471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6061</v>
      </c>
    </row>
    <row r="110" spans="2:14" ht="22.9" customHeight="1">
      <c r="B110" s="471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4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60" t="s">
        <v>5874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>
      <c r="B113" s="461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61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61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>
      <c r="B116" s="461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>
      <c r="B117" s="461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>
      <c r="B118" s="461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>
      <c r="B119" s="461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61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61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61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61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61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61"/>
      <c r="C125" s="197" t="s">
        <v>4049</v>
      </c>
      <c r="D125" s="332" t="s">
        <v>5926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5948</v>
      </c>
      <c r="M125" s="319" t="s">
        <v>3950</v>
      </c>
    </row>
    <row r="126" spans="2:13" ht="22.9" customHeight="1">
      <c r="B126" s="461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61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61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61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>
      <c r="B130" s="461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>
      <c r="B131" s="461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61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61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>
      <c r="B134" s="461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72" t="s">
        <v>5875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>
      <c r="B136" s="473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73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73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>
      <c r="B139" s="473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>
      <c r="B140" s="473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73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5840</v>
      </c>
    </row>
    <row r="142" spans="2:13" ht="22.9" customHeight="1">
      <c r="B142" s="473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73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73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73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73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73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>
      <c r="B148" s="473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73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73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>
      <c r="B151" s="473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>
      <c r="B152" s="473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73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>
      <c r="B154" s="473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>
      <c r="B155" s="473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73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73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73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73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73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73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73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73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>
      <c r="B164" s="473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>
      <c r="B165" s="473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73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73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73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73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73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>
      <c r="B171" s="473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>
      <c r="B172" s="473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73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73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>
      <c r="B175" s="460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60" t="s">
        <v>5876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61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61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61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61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61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4" t="s">
        <v>5877</v>
      </c>
      <c r="C182" s="197" t="s">
        <v>3730</v>
      </c>
      <c r="D182" s="331" t="s">
        <v>5935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>
      <c r="B183" s="465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5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>
      <c r="B185" s="465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5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5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5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5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5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60" t="s">
        <v>5878</v>
      </c>
      <c r="C191" s="197" t="s">
        <v>5639</v>
      </c>
      <c r="D191" s="331" t="s">
        <v>5644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61"/>
      <c r="C192" s="205"/>
      <c r="D192" s="183"/>
      <c r="E192" s="385" t="s">
        <v>5640</v>
      </c>
      <c r="F192" s="386" t="s">
        <v>5641</v>
      </c>
      <c r="G192" s="387">
        <v>1</v>
      </c>
      <c r="H192" s="388"/>
      <c r="I192" s="385"/>
      <c r="J192" s="380" t="s">
        <v>4050</v>
      </c>
      <c r="K192" s="400"/>
      <c r="L192" s="400" t="s">
        <v>5642</v>
      </c>
      <c r="M192" s="389" t="s">
        <v>5643</v>
      </c>
    </row>
    <row r="193" spans="2:13" ht="22.9" customHeight="1">
      <c r="B193" s="461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61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>
      <c r="B195" s="461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>
      <c r="B196" s="464" t="s">
        <v>5609</v>
      </c>
      <c r="C196" s="197" t="s">
        <v>5631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>
      <c r="B197" s="465"/>
      <c r="C197" s="205" t="s">
        <v>5632</v>
      </c>
      <c r="D197" s="183"/>
      <c r="E197" s="160" t="s">
        <v>5628</v>
      </c>
      <c r="F197" s="160" t="s">
        <v>5613</v>
      </c>
      <c r="G197" s="162">
        <v>1.5</v>
      </c>
      <c r="H197" s="161" t="s">
        <v>5619</v>
      </c>
      <c r="I197" s="160"/>
      <c r="J197" s="160"/>
      <c r="K197" s="403"/>
      <c r="L197" s="403"/>
      <c r="M197" s="161"/>
    </row>
    <row r="198" spans="2:13" ht="22.9" customHeight="1">
      <c r="B198" s="465"/>
      <c r="C198" s="183"/>
      <c r="D198" s="183"/>
      <c r="E198" s="160"/>
      <c r="F198" s="160" t="s">
        <v>5614</v>
      </c>
      <c r="G198" s="162">
        <v>3</v>
      </c>
      <c r="H198" s="161" t="s">
        <v>5619</v>
      </c>
      <c r="I198" s="160"/>
      <c r="J198" s="160"/>
      <c r="K198" s="403"/>
      <c r="L198" s="403"/>
      <c r="M198" s="161"/>
    </row>
    <row r="199" spans="2:13" ht="22.9" customHeight="1">
      <c r="B199" s="465"/>
      <c r="C199" s="183"/>
      <c r="D199" s="183"/>
      <c r="E199" s="160" t="s">
        <v>5628</v>
      </c>
      <c r="F199" s="160" t="s">
        <v>5615</v>
      </c>
      <c r="G199" s="162">
        <v>2</v>
      </c>
      <c r="H199" s="161" t="s">
        <v>5619</v>
      </c>
      <c r="I199" s="160"/>
      <c r="J199" s="160"/>
      <c r="K199" s="403"/>
      <c r="L199" s="403"/>
      <c r="M199" s="161"/>
    </row>
    <row r="200" spans="2:13" ht="22.9" customHeight="1">
      <c r="B200" s="465"/>
      <c r="C200" s="205"/>
      <c r="D200" s="183"/>
      <c r="E200" s="160" t="s">
        <v>5627</v>
      </c>
      <c r="F200" s="160" t="s">
        <v>5616</v>
      </c>
      <c r="G200" s="162">
        <v>1.5</v>
      </c>
      <c r="H200" s="161" t="s">
        <v>5620</v>
      </c>
      <c r="I200" s="160"/>
      <c r="J200" s="160"/>
      <c r="K200" s="403"/>
      <c r="L200" s="403"/>
      <c r="M200" s="161"/>
    </row>
    <row r="201" spans="2:13" ht="22.9" customHeight="1">
      <c r="B201" s="465"/>
      <c r="C201" s="205"/>
      <c r="D201" s="183"/>
      <c r="E201" s="160" t="s">
        <v>5626</v>
      </c>
      <c r="F201" s="160" t="s">
        <v>5617</v>
      </c>
      <c r="G201" s="162">
        <v>2</v>
      </c>
      <c r="H201" s="161" t="s">
        <v>5619</v>
      </c>
      <c r="I201" s="160"/>
      <c r="J201" s="160"/>
      <c r="K201" s="403"/>
      <c r="L201" s="403"/>
      <c r="M201" s="161"/>
    </row>
    <row r="202" spans="2:13" ht="22.9" customHeight="1">
      <c r="B202" s="465"/>
      <c r="C202" s="205" t="s">
        <v>5611</v>
      </c>
      <c r="D202" s="183"/>
      <c r="E202" s="160" t="s">
        <v>5625</v>
      </c>
      <c r="F202" s="160" t="s">
        <v>5618</v>
      </c>
      <c r="G202" s="162">
        <v>0.15</v>
      </c>
      <c r="H202" s="161" t="s">
        <v>5621</v>
      </c>
      <c r="I202" s="160"/>
      <c r="J202" s="160"/>
      <c r="K202" s="403"/>
      <c r="L202" s="403"/>
      <c r="M202" s="161"/>
    </row>
    <row r="203" spans="2:13" ht="22.9" customHeight="1">
      <c r="B203" s="465"/>
      <c r="C203" s="205" t="s">
        <v>5612</v>
      </c>
      <c r="D203" s="183"/>
      <c r="E203" s="160" t="s">
        <v>5624</v>
      </c>
      <c r="F203" s="160" t="s">
        <v>5622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5623</v>
      </c>
    </row>
    <row r="204" spans="2:13" ht="22.9" customHeight="1">
      <c r="B204" s="465"/>
      <c r="C204" s="205"/>
      <c r="D204" s="183"/>
      <c r="E204" s="160" t="s">
        <v>5630</v>
      </c>
      <c r="F204" s="160"/>
      <c r="G204" s="193"/>
      <c r="H204" s="161"/>
      <c r="I204" s="160"/>
      <c r="J204" s="160"/>
      <c r="K204" s="403"/>
      <c r="L204" s="403"/>
      <c r="M204" s="161" t="s">
        <v>5629</v>
      </c>
    </row>
    <row r="205" spans="2:13" ht="22.9" customHeight="1">
      <c r="B205" s="465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>
      <c r="B206" s="465"/>
      <c r="C206" s="205"/>
      <c r="D206" s="183"/>
      <c r="E206" s="160" t="s">
        <v>5633</v>
      </c>
      <c r="F206" s="160" t="s">
        <v>5634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>
      <c r="B207" s="465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60" t="s">
        <v>5879</v>
      </c>
      <c r="C208" s="197" t="s">
        <v>3731</v>
      </c>
      <c r="D208" s="331" t="s">
        <v>5949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61"/>
      <c r="C209" s="205" t="s">
        <v>5681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61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60" t="s">
        <v>5847</v>
      </c>
      <c r="C211" s="205" t="s">
        <v>5861</v>
      </c>
      <c r="D211" s="332" t="s">
        <v>5859</v>
      </c>
      <c r="E211" s="385" t="s">
        <v>3874</v>
      </c>
      <c r="F211" s="386" t="s">
        <v>3836</v>
      </c>
      <c r="G211" s="387"/>
      <c r="H211" s="388"/>
      <c r="I211" s="385"/>
      <c r="J211" s="380" t="s">
        <v>5857</v>
      </c>
      <c r="K211" s="400"/>
      <c r="L211" s="400" t="s">
        <v>5858</v>
      </c>
      <c r="M211" s="389" t="s">
        <v>3950</v>
      </c>
    </row>
    <row r="212" spans="2:13" ht="22.9" customHeight="1">
      <c r="B212" s="461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61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61"/>
      <c r="C214" s="205" t="s">
        <v>5862</v>
      </c>
      <c r="D214" s="332" t="s">
        <v>5860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61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61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61"/>
      <c r="C217" s="205" t="s">
        <v>5850</v>
      </c>
      <c r="D217" s="332" t="s">
        <v>5851</v>
      </c>
      <c r="E217" s="385" t="s">
        <v>5849</v>
      </c>
      <c r="F217" s="386" t="s">
        <v>5848</v>
      </c>
      <c r="G217" s="387"/>
      <c r="H217" s="388"/>
      <c r="I217" s="385"/>
      <c r="J217" s="380" t="s">
        <v>4050</v>
      </c>
      <c r="K217" s="400"/>
      <c r="L217" s="400" t="s">
        <v>5849</v>
      </c>
      <c r="M217" s="389" t="s">
        <v>3950</v>
      </c>
    </row>
    <row r="218" spans="2:13" ht="22.9" customHeight="1">
      <c r="B218" s="461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61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61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1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61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tabSelected="1" view="pageBreakPreview" zoomScale="40" zoomScaleNormal="100" zoomScaleSheetLayoutView="40" workbookViewId="0">
      <pane xSplit="12" ySplit="3" topLeftCell="M35" activePane="bottomRight" state="frozen"/>
      <selection activeCell="N104" sqref="N104"/>
      <selection pane="topRight" activeCell="N104" sqref="N104"/>
      <selection pane="bottomLeft" activeCell="N104" sqref="N104"/>
      <selection pane="bottomRight" activeCell="L62" sqref="L6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5841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5416</v>
      </c>
      <c r="D25" s="348" t="s">
        <v>5333</v>
      </c>
      <c r="E25" s="180" t="s">
        <v>5366</v>
      </c>
      <c r="F25" s="123" t="s">
        <v>4990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4919</v>
      </c>
      <c r="F30" s="123" t="s">
        <v>4989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5313</v>
      </c>
      <c r="E35" s="180" t="s">
        <v>4919</v>
      </c>
      <c r="F35" s="123" t="s">
        <v>4945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4944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251.6</v>
      </c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30.192</v>
      </c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125.8</v>
      </c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/>
      <c r="E40" s="180" t="s">
        <v>4919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5416</v>
      </c>
      <c r="D47" s="348"/>
      <c r="E47" s="180" t="s">
        <v>4919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5416</v>
      </c>
      <c r="D54" s="348"/>
      <c r="E54" s="180" t="s">
        <v>4919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5416</v>
      </c>
      <c r="D62" s="348"/>
      <c r="E62" s="180" t="s">
        <v>4919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5416</v>
      </c>
      <c r="D68" s="348" t="s">
        <v>5367</v>
      </c>
      <c r="E68" s="180" t="s">
        <v>4919</v>
      </c>
      <c r="F68" s="123" t="s">
        <v>5950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5836</v>
      </c>
      <c r="G69" s="125" t="s">
        <v>5828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>
        <v>89.183999999999997</v>
      </c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5837</v>
      </c>
      <c r="G70" s="125" t="s">
        <v>5829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10.704000000000001</v>
      </c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5838</v>
      </c>
      <c r="G71" s="125" t="s">
        <v>5830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>
        <v>590.62800000000004</v>
      </c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5839</v>
      </c>
      <c r="G72" s="125" t="s">
        <v>5831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>
        <v>590.62800000000004</v>
      </c>
      <c r="AG72" s="180" t="s">
        <v>3942</v>
      </c>
      <c r="AH72" s="39"/>
    </row>
    <row r="73" spans="2:34" ht="49.9" customHeight="1">
      <c r="B73" s="4"/>
      <c r="C73" s="12"/>
      <c r="D73" s="12"/>
      <c r="E73" s="12"/>
      <c r="F73" s="31" t="s">
        <v>5835</v>
      </c>
      <c r="G73" s="125" t="s">
        <v>5832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>
        <v>590.62800000000004</v>
      </c>
      <c r="AG73" s="180" t="s">
        <v>3942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5833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>
        <v>590.62800000000004</v>
      </c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5834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>
        <v>590.62800000000004</v>
      </c>
      <c r="AG75" s="180" t="s">
        <v>3942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5416</v>
      </c>
      <c r="D78" s="348" t="s">
        <v>5909</v>
      </c>
      <c r="E78" s="180" t="s">
        <v>4919</v>
      </c>
      <c r="F78" s="123" t="s">
        <v>5907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5416</v>
      </c>
      <c r="D83" s="348" t="s">
        <v>5909</v>
      </c>
      <c r="E83" s="180" t="s">
        <v>4919</v>
      </c>
      <c r="F83" s="123" t="s">
        <v>5908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5416</v>
      </c>
      <c r="D90" s="348"/>
      <c r="E90" s="180"/>
      <c r="F90" s="123" t="s">
        <v>5373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5" activePane="bottomRight" state="frozen"/>
      <selection pane="topRight" activeCell="L1" sqref="L1"/>
      <selection pane="bottomLeft" activeCell="A4" sqref="A4"/>
      <selection pane="bottomRight" activeCell="R12" sqref="R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5869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4" t="s">
        <v>3866</v>
      </c>
      <c r="AG2" s="475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5921</v>
      </c>
      <c r="F10" s="123" t="s">
        <v>5917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5909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5922</v>
      </c>
      <c r="E39" s="180" t="s">
        <v>5925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I7" sqref="AI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5944</v>
      </c>
      <c r="F19" s="123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5932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6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8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7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6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8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7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6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8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8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7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6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7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6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7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6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78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8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77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76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77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76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77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123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6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>
      <c r="B66" s="4"/>
      <c r="C66" s="12"/>
      <c r="D66" s="12"/>
      <c r="E66" s="478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8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>
      <c r="B68" s="4"/>
      <c r="C68" s="12"/>
      <c r="D68" s="12"/>
      <c r="E68" s="477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>
      <c r="B69" s="4"/>
      <c r="C69" s="12"/>
      <c r="D69" s="35"/>
      <c r="E69" s="476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>
      <c r="B70" s="4"/>
      <c r="C70" s="12"/>
      <c r="D70" s="35"/>
      <c r="E70" s="477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>
      <c r="B71" s="4"/>
      <c r="C71" s="12"/>
      <c r="D71" s="35"/>
      <c r="E71" s="476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>
      <c r="B72" s="4"/>
      <c r="C72" s="12"/>
      <c r="D72" s="35"/>
      <c r="E72" s="477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123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>
      <c r="B76" s="4"/>
      <c r="C76" s="12"/>
      <c r="D76" s="35"/>
      <c r="E76" s="476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>
      <c r="B77" s="4"/>
      <c r="C77" s="12"/>
      <c r="D77" s="35"/>
      <c r="E77" s="477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>
      <c r="B78" s="4"/>
      <c r="C78" s="12"/>
      <c r="D78" s="35"/>
      <c r="E78" s="476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>
      <c r="B79" s="4"/>
      <c r="C79" s="12"/>
      <c r="D79" s="35"/>
      <c r="E79" s="477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123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>
      <c r="B83" s="4"/>
      <c r="C83" s="12"/>
      <c r="D83" s="35"/>
      <c r="E83" s="476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>
      <c r="B84" s="4"/>
      <c r="C84" s="12"/>
      <c r="D84" s="35"/>
      <c r="E84" s="477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6034</v>
      </c>
      <c r="F88" s="123" t="s">
        <v>6037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6039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6029</v>
      </c>
      <c r="AE89" s="179" t="s">
        <v>5794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19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2" sqref="AE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5416</v>
      </c>
      <c r="D6" s="348" t="s">
        <v>5333</v>
      </c>
      <c r="E6" s="180" t="s">
        <v>4924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6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78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77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76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78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5720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7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5721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5416</v>
      </c>
      <c r="D16" s="348" t="s">
        <v>5333</v>
      </c>
      <c r="E16" s="180" t="s">
        <v>5939</v>
      </c>
      <c r="F16" s="123" t="s">
        <v>4981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6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8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7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6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8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5720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7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5721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5416</v>
      </c>
      <c r="D26" s="348" t="s">
        <v>5384</v>
      </c>
      <c r="E26" s="180" t="s">
        <v>5928</v>
      </c>
      <c r="F26" s="123" t="s">
        <v>4940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76" t="s">
        <v>5393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>
        <v>314.5</v>
      </c>
      <c r="AG27" s="182" t="s">
        <v>3901</v>
      </c>
      <c r="AH27" s="33"/>
    </row>
    <row r="28" spans="2:34" ht="49.9" customHeight="1">
      <c r="B28" s="4"/>
      <c r="C28" s="12"/>
      <c r="D28" s="12"/>
      <c r="E28" s="478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>
        <v>37.74</v>
      </c>
      <c r="AG28" s="180" t="s">
        <v>3929</v>
      </c>
      <c r="AH28" s="39" t="s">
        <v>3923</v>
      </c>
    </row>
    <row r="29" spans="2:34" ht="98.45" customHeight="1">
      <c r="B29" s="4"/>
      <c r="C29" s="12"/>
      <c r="D29" s="12"/>
      <c r="E29" s="477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>
        <v>122</v>
      </c>
      <c r="AG29" s="180" t="s">
        <v>3904</v>
      </c>
      <c r="AH29" s="39"/>
    </row>
    <row r="30" spans="2:34" ht="49.9" customHeight="1">
      <c r="B30" s="4"/>
      <c r="C30" s="12"/>
      <c r="D30" s="12"/>
      <c r="E30" s="35" t="s">
        <v>5394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>
        <v>314.5</v>
      </c>
      <c r="AG30" s="180" t="s">
        <v>3904</v>
      </c>
      <c r="AH30" s="39"/>
    </row>
    <row r="31" spans="2:34" ht="49.9" customHeight="1">
      <c r="B31" s="4"/>
      <c r="C31" s="32"/>
      <c r="D31" s="32"/>
      <c r="E31" s="35" t="s">
        <v>5392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>
        <v>247.8</v>
      </c>
      <c r="AG31" s="180" t="s">
        <v>3911</v>
      </c>
      <c r="AH31" s="39"/>
    </row>
    <row r="32" spans="2:34" ht="49.9" customHeight="1">
      <c r="B32" s="4"/>
      <c r="C32" s="12"/>
      <c r="D32" s="12"/>
      <c r="E32" s="476" t="s">
        <v>5391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5291</v>
      </c>
      <c r="AF32" s="180">
        <v>1560.8040000000001</v>
      </c>
      <c r="AG32" s="180" t="s">
        <v>3834</v>
      </c>
      <c r="AH32" s="33" t="s">
        <v>5395</v>
      </c>
    </row>
    <row r="33" spans="2:34" ht="49.9" customHeight="1">
      <c r="B33" s="4"/>
      <c r="C33" s="12"/>
      <c r="D33" s="12"/>
      <c r="E33" s="478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5720</v>
      </c>
      <c r="AF33" s="180">
        <v>819.36699999999996</v>
      </c>
      <c r="AG33" s="180" t="s">
        <v>3834</v>
      </c>
      <c r="AH33" s="33" t="s">
        <v>5395</v>
      </c>
    </row>
    <row r="34" spans="2:34" ht="49.9" customHeight="1">
      <c r="B34" s="4"/>
      <c r="C34" s="12"/>
      <c r="D34" s="12"/>
      <c r="E34" s="477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5721</v>
      </c>
      <c r="AF34" s="180">
        <v>741.43700000000001</v>
      </c>
      <c r="AG34" s="180" t="s">
        <v>3834</v>
      </c>
      <c r="AH34" s="33" t="s">
        <v>5395</v>
      </c>
    </row>
    <row r="35" spans="2:34" ht="34.9" customHeight="1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5416</v>
      </c>
      <c r="D37" s="348"/>
      <c r="E37" s="180" t="s">
        <v>4925</v>
      </c>
      <c r="F37" s="123" t="s">
        <v>5645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5801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>
        <v>199.68899999999999</v>
      </c>
      <c r="AG38" s="180" t="s">
        <v>3901</v>
      </c>
      <c r="AH38" s="33"/>
    </row>
    <row r="39" spans="2:34" ht="49.9" customHeight="1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>
        <v>299.52300000000002</v>
      </c>
      <c r="AG39" s="180" t="s">
        <v>3902</v>
      </c>
      <c r="AH39" s="33" t="s">
        <v>4093</v>
      </c>
    </row>
    <row r="40" spans="2:34" ht="49.9" customHeight="1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>
        <v>299.52300000000002</v>
      </c>
      <c r="AG40" s="180" t="s">
        <v>3903</v>
      </c>
      <c r="AH40" s="33" t="s">
        <v>4085</v>
      </c>
    </row>
    <row r="41" spans="2:34" ht="49.9" customHeight="1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>
        <v>1996.848</v>
      </c>
      <c r="AG41" s="180" t="s">
        <v>3910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 t="s">
        <v>5312</v>
      </c>
      <c r="E44" s="180" t="s">
        <v>5302</v>
      </c>
      <c r="F44" s="123" t="s">
        <v>4788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76" t="s">
        <v>5393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>
        <v>150.149</v>
      </c>
      <c r="AG45" s="182" t="s">
        <v>3904</v>
      </c>
      <c r="AH45" s="33"/>
    </row>
    <row r="46" spans="2:34" ht="49.9" customHeight="1">
      <c r="B46" s="4"/>
      <c r="C46" s="32"/>
      <c r="D46" s="32"/>
      <c r="E46" s="478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18.018000000000001</v>
      </c>
      <c r="AG46" s="180" t="s">
        <v>3928</v>
      </c>
      <c r="AH46" s="39" t="s">
        <v>3923</v>
      </c>
    </row>
    <row r="47" spans="2:34" ht="49.9" customHeight="1">
      <c r="B47" s="4"/>
      <c r="C47" s="32"/>
      <c r="D47" s="32"/>
      <c r="E47" s="477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>
        <v>55.862000000000002</v>
      </c>
      <c r="AG47" s="180" t="s">
        <v>3911</v>
      </c>
      <c r="AH47" s="39"/>
    </row>
    <row r="48" spans="2:34" ht="49.9" customHeight="1">
      <c r="B48" s="4"/>
      <c r="C48" s="12"/>
      <c r="D48" s="12"/>
      <c r="E48" s="476" t="s">
        <v>5391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5291</v>
      </c>
      <c r="AF48" s="180">
        <v>142.80699999999999</v>
      </c>
      <c r="AG48" s="180" t="s">
        <v>3834</v>
      </c>
      <c r="AH48" s="33" t="s">
        <v>5395</v>
      </c>
    </row>
    <row r="49" spans="2:34" ht="49.9" customHeight="1">
      <c r="B49" s="4"/>
      <c r="C49" s="12"/>
      <c r="D49" s="12"/>
      <c r="E49" s="478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5720</v>
      </c>
      <c r="AF49" s="180">
        <v>130.69</v>
      </c>
      <c r="AG49" s="180" t="s">
        <v>3834</v>
      </c>
      <c r="AH49" s="33" t="s">
        <v>5395</v>
      </c>
    </row>
    <row r="50" spans="2:34" ht="49.9" customHeight="1">
      <c r="B50" s="4"/>
      <c r="C50" s="12"/>
      <c r="D50" s="12"/>
      <c r="E50" s="477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5721</v>
      </c>
      <c r="AF50" s="180">
        <v>12.117000000000001</v>
      </c>
      <c r="AG50" s="180" t="s">
        <v>3834</v>
      </c>
      <c r="AH50" s="33" t="s">
        <v>5395</v>
      </c>
    </row>
    <row r="51" spans="2:34" ht="34.9" customHeight="1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5416</v>
      </c>
      <c r="D52" s="348" t="s">
        <v>5377</v>
      </c>
      <c r="E52" s="180" t="s">
        <v>5385</v>
      </c>
      <c r="F52" s="123" t="s">
        <v>4979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3811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76" t="s">
        <v>5393</v>
      </c>
      <c r="F53" s="31" t="s">
        <v>3847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3897</v>
      </c>
      <c r="AF53" s="182"/>
      <c r="AG53" s="182" t="s">
        <v>3902</v>
      </c>
      <c r="AH53" s="33"/>
    </row>
    <row r="54" spans="2:34" ht="49.9" customHeight="1">
      <c r="B54" s="4"/>
      <c r="C54" s="32"/>
      <c r="D54" s="32"/>
      <c r="E54" s="478"/>
      <c r="F54" s="31" t="s">
        <v>3848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3928</v>
      </c>
      <c r="AH54" s="39" t="s">
        <v>3923</v>
      </c>
    </row>
    <row r="55" spans="2:34" ht="49.9" customHeight="1">
      <c r="B55" s="4"/>
      <c r="C55" s="32"/>
      <c r="D55" s="32"/>
      <c r="E55" s="477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4037</v>
      </c>
      <c r="AF55" s="180"/>
      <c r="AG55" s="180" t="s">
        <v>3911</v>
      </c>
      <c r="AH55" s="39"/>
    </row>
    <row r="56" spans="2:34" ht="49.9" customHeight="1">
      <c r="B56" s="4"/>
      <c r="C56" s="12"/>
      <c r="D56" s="12"/>
      <c r="E56" s="476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8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5720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7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5721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5377</v>
      </c>
      <c r="E60" s="180" t="s">
        <v>5940</v>
      </c>
      <c r="F60" s="123" t="s">
        <v>4980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6" t="s">
        <v>5393</v>
      </c>
      <c r="F61" s="31" t="s">
        <v>3847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3897</v>
      </c>
      <c r="AF61" s="182"/>
      <c r="AG61" s="182" t="s">
        <v>3902</v>
      </c>
      <c r="AH61" s="33"/>
    </row>
    <row r="62" spans="2:34" ht="49.9" customHeight="1">
      <c r="B62" s="4"/>
      <c r="C62" s="32"/>
      <c r="D62" s="32"/>
      <c r="E62" s="478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7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6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8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5720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7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5721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4941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5416</v>
      </c>
      <c r="D69" s="348" t="s">
        <v>5367</v>
      </c>
      <c r="E69" s="180" t="s">
        <v>5386</v>
      </c>
      <c r="F69" s="123" t="s">
        <v>4942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4943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76" t="s">
        <v>5393</v>
      </c>
      <c r="F70" s="31" t="s">
        <v>3916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3898</v>
      </c>
      <c r="AF70" s="182">
        <v>44.4</v>
      </c>
      <c r="AG70" s="182" t="s">
        <v>3904</v>
      </c>
      <c r="AH70" s="33"/>
    </row>
    <row r="71" spans="2:34" ht="49.9" customHeight="1">
      <c r="B71" s="4"/>
      <c r="C71" s="32"/>
      <c r="D71" s="32"/>
      <c r="E71" s="478"/>
      <c r="F71" s="31" t="s">
        <v>3848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3930</v>
      </c>
      <c r="AF71" s="180">
        <v>5.3280000000000003</v>
      </c>
      <c r="AG71" s="180" t="s">
        <v>3909</v>
      </c>
      <c r="AH71" s="39" t="s">
        <v>3923</v>
      </c>
    </row>
    <row r="72" spans="2:34" ht="49.9" customHeight="1">
      <c r="B72" s="4"/>
      <c r="C72" s="32"/>
      <c r="D72" s="32"/>
      <c r="E72" s="477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4037</v>
      </c>
      <c r="AF72" s="180">
        <v>26.8</v>
      </c>
      <c r="AG72" s="180" t="s">
        <v>3911</v>
      </c>
      <c r="AH72" s="39"/>
    </row>
    <row r="73" spans="2:34" ht="34.9" customHeight="1">
      <c r="B73" s="4"/>
      <c r="C73" s="7"/>
      <c r="D73" s="8"/>
      <c r="E73" s="8"/>
      <c r="F73" s="173" t="s">
        <v>3931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3" customHeight="1">
      <c r="B74" s="185"/>
      <c r="C74" s="186"/>
      <c r="D74" s="186"/>
      <c r="E74" s="186"/>
      <c r="F74" s="438" t="s">
        <v>6043</v>
      </c>
      <c r="G74" s="187"/>
      <c r="H74" s="187"/>
      <c r="I74" s="188"/>
      <c r="J74" s="188"/>
      <c r="K74" s="188"/>
      <c r="L74" s="188"/>
      <c r="M74" s="188"/>
      <c r="N74" s="188"/>
      <c r="O74" s="188"/>
      <c r="P74" s="188"/>
      <c r="Q74" s="188"/>
      <c r="R74" s="188"/>
      <c r="S74" s="188"/>
      <c r="T74" s="188"/>
      <c r="U74" s="188"/>
      <c r="V74" s="188"/>
      <c r="W74" s="188"/>
      <c r="X74" s="188"/>
      <c r="Y74" s="188"/>
      <c r="Z74" s="188"/>
      <c r="AA74" s="188"/>
      <c r="AB74" s="188"/>
      <c r="AC74" s="188"/>
      <c r="AD74" s="189"/>
      <c r="AE74" s="189"/>
      <c r="AF74" s="189"/>
      <c r="AG74" s="189"/>
      <c r="AH74" s="190"/>
    </row>
    <row r="75" spans="2:34" ht="34.9" customHeight="1">
      <c r="B75" s="349"/>
      <c r="C75" s="350" t="s">
        <v>3731</v>
      </c>
      <c r="D75" s="348" t="s">
        <v>5312</v>
      </c>
      <c r="E75" s="180" t="s">
        <v>6049</v>
      </c>
      <c r="F75" s="123" t="s">
        <v>6045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 t="s">
        <v>6046</v>
      </c>
      <c r="AE75" s="154"/>
      <c r="AF75" s="154"/>
      <c r="AG75" s="154"/>
      <c r="AH75" s="11"/>
    </row>
    <row r="76" spans="2:34" ht="49.9" customHeight="1">
      <c r="B76" s="5"/>
      <c r="C76" s="85"/>
      <c r="D76" s="85"/>
      <c r="E76" s="476" t="s">
        <v>5393</v>
      </c>
      <c r="F76" s="31" t="s">
        <v>3847</v>
      </c>
      <c r="G76" s="125" t="s">
        <v>1216</v>
      </c>
      <c r="H76" s="126"/>
      <c r="I76" s="126" t="str">
        <f>VLOOKUP($G76,'WM-AR'!$A$7:$AK$1630,34,FALSE)</f>
        <v>M3</v>
      </c>
      <c r="J76" s="126" t="str">
        <f>VLOOKUP($G76,'WM-AR'!$A$7:$AK$1630,4,FALSE)</f>
        <v>Concrete Work</v>
      </c>
      <c r="K76" s="126" t="str">
        <f>VLOOKUP($G76,'WM-AR'!$A$7:$AK$1630,6,FALSE)</f>
        <v>Substructure Work</v>
      </c>
      <c r="L76" s="126" t="str">
        <f>VLOOKUP($G76,'WM-AR'!$A$7:$AK$1630,8,FALSE)</f>
        <v>Structural Concrete</v>
      </c>
      <c r="M76" s="126">
        <f>VLOOKUP($G76,'WM-AR'!$A$7:$AK$1630,10,FALSE)</f>
        <v>0</v>
      </c>
      <c r="N76" s="126" t="str">
        <f>VLOOKUP($G76,'WM-AR'!$A$7:$AK$1630,12,FALSE)</f>
        <v>Cement Type-5</v>
      </c>
      <c r="O76" s="126" t="str">
        <f>VLOOKUP($G76,'WM-AR'!$A$7:$AK$1630,14,FALSE)</f>
        <v>20MPa &lt; F'c (Cylinder Strength) ≤ 25MPa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3723</v>
      </c>
      <c r="AE76" s="179" t="s">
        <v>3897</v>
      </c>
      <c r="AF76" s="182"/>
      <c r="AG76" s="182" t="s">
        <v>3834</v>
      </c>
      <c r="AH76" s="33"/>
    </row>
    <row r="77" spans="2:34" ht="49.9" customHeight="1">
      <c r="B77" s="4"/>
      <c r="C77" s="32"/>
      <c r="D77" s="32"/>
      <c r="E77" s="478"/>
      <c r="F77" s="31" t="s">
        <v>3848</v>
      </c>
      <c r="G77" s="125" t="s">
        <v>1228</v>
      </c>
      <c r="H77" s="126"/>
      <c r="I77" s="126" t="str">
        <f>VLOOKUP($G77,'WM-AR'!$A$7:$AK$1630,34,FALSE)</f>
        <v>TON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Rebar Work</v>
      </c>
      <c r="M77" s="126" t="str">
        <f>VLOOKUP($G77,'WM-AR'!$A$7:$AK$1630,10,FALSE)</f>
        <v>Deformed Bar (Non-Coat.)</v>
      </c>
      <c r="N77" s="126">
        <f>VLOOKUP($G77,'WM-AR'!$A$7:$AK$1630,12,FALSE)</f>
        <v>0</v>
      </c>
      <c r="O77" s="126" t="str">
        <f>VLOOKUP($G77,'WM-AR'!$A$7:$AK$1630,14,FALSE)</f>
        <v>400MPa&lt;Fy≤470MPa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3724</v>
      </c>
      <c r="AE77" s="181" t="s">
        <v>3930</v>
      </c>
      <c r="AF77" s="180"/>
      <c r="AG77" s="180" t="s">
        <v>3840</v>
      </c>
      <c r="AH77" s="39" t="s">
        <v>3923</v>
      </c>
    </row>
    <row r="78" spans="2:34" ht="49.9" customHeight="1">
      <c r="B78" s="4"/>
      <c r="C78" s="32"/>
      <c r="D78" s="32"/>
      <c r="E78" s="477"/>
      <c r="F78" s="31" t="s">
        <v>3632</v>
      </c>
      <c r="G78" s="125" t="s">
        <v>1221</v>
      </c>
      <c r="H78" s="126"/>
      <c r="I78" s="126" t="str">
        <f>VLOOKUP($G78,'WM-AR'!$A$7:$AK$1630,34,FALSE)</f>
        <v>M2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Form Work (3 times in use)</v>
      </c>
      <c r="M78" s="126" t="str">
        <f>VLOOKUP($G78,'WM-AR'!$A$7:$AK$1630,10,FALSE)</f>
        <v>Flat Form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 t="str">
        <f>VLOOKUP($G78,'WM-AR'!$A$7:$AK$1630,20,FALSE)</f>
        <v>Dressed Lumber, Plywood or Steel Form(Wood Planks are not Allowed) incl. Chamfer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42</v>
      </c>
      <c r="AE78" s="181" t="s">
        <v>6060</v>
      </c>
      <c r="AF78" s="180"/>
      <c r="AG78" s="180" t="s">
        <v>3835</v>
      </c>
      <c r="AH78" s="39"/>
    </row>
    <row r="79" spans="2:34" ht="34.9" customHeight="1">
      <c r="B79" s="4"/>
      <c r="C79" s="7"/>
      <c r="D79" s="8"/>
      <c r="E79" s="8"/>
      <c r="F79" s="173" t="s">
        <v>3931</v>
      </c>
      <c r="G79" s="9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5"/>
      <c r="AE79" s="156"/>
      <c r="AF79" s="156"/>
      <c r="AG79" s="156"/>
      <c r="AH79" s="10"/>
    </row>
    <row r="80" spans="2:34" ht="34.9" customHeight="1">
      <c r="B80" s="19">
        <v>4.2</v>
      </c>
      <c r="C80" s="61" t="s">
        <v>3686</v>
      </c>
      <c r="D80" s="61"/>
      <c r="E80" s="61"/>
      <c r="F80" s="62"/>
      <c r="G80" s="38"/>
      <c r="H80" s="413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5416</v>
      </c>
      <c r="D81" s="348"/>
      <c r="E81" s="180"/>
      <c r="F81" s="123" t="s">
        <v>5396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7"/>
      <c r="D82" s="7"/>
      <c r="E82" s="7"/>
      <c r="F82" s="7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/>
      <c r="AE82" s="157"/>
      <c r="AF82" s="157"/>
      <c r="AG82" s="157"/>
      <c r="AH82" s="11"/>
    </row>
    <row r="83" spans="2:34" ht="34.9" customHeight="1">
      <c r="B83" s="4"/>
      <c r="C83" s="7"/>
      <c r="D83" s="7"/>
      <c r="E83" s="7"/>
      <c r="F83" s="7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7"/>
      <c r="E84" s="7"/>
      <c r="F84" s="7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7"/>
      <c r="AE84" s="157"/>
      <c r="AF84" s="157"/>
      <c r="AG84" s="157"/>
      <c r="AH84" s="11"/>
    </row>
    <row r="85" spans="2:34" ht="34.9" customHeight="1">
      <c r="B85" s="4"/>
      <c r="C85" s="12"/>
      <c r="D85" s="155"/>
      <c r="E85" s="155"/>
      <c r="F85" s="8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7"/>
      <c r="AE85" s="157"/>
      <c r="AF85" s="157"/>
      <c r="AG85" s="157"/>
      <c r="AH85" s="11"/>
    </row>
    <row r="86" spans="2:34" ht="34.9" customHeight="1">
      <c r="B86" s="19">
        <v>4.3</v>
      </c>
      <c r="C86" s="61" t="s">
        <v>3654</v>
      </c>
      <c r="D86" s="61"/>
      <c r="E86" s="61"/>
      <c r="F86" s="62"/>
      <c r="G86" s="38"/>
      <c r="H86" s="413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2"/>
      <c r="AE86" s="23"/>
      <c r="AF86" s="23"/>
      <c r="AG86" s="23"/>
      <c r="AH86" s="23"/>
    </row>
    <row r="87" spans="2:34" ht="34.9" customHeight="1">
      <c r="B87" s="349"/>
      <c r="C87" s="350" t="s">
        <v>5416</v>
      </c>
      <c r="D87" s="348"/>
      <c r="E87" s="180"/>
      <c r="F87" s="123" t="s">
        <v>5396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34.9" customHeight="1">
      <c r="B88" s="4"/>
      <c r="C88" s="12"/>
      <c r="D88" s="12"/>
      <c r="E88" s="12"/>
      <c r="F88" s="7" t="s">
        <v>1984</v>
      </c>
      <c r="G88" s="9"/>
      <c r="H88" s="14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7" t="s">
        <v>1985</v>
      </c>
      <c r="AE88" s="157"/>
      <c r="AF88" s="157"/>
      <c r="AG88" s="157"/>
      <c r="AH88" s="11"/>
    </row>
    <row r="89" spans="2:34" ht="34.9" customHeight="1">
      <c r="B89" s="4"/>
      <c r="C89" s="12"/>
      <c r="D89" s="155"/>
      <c r="E89" s="155"/>
      <c r="F89" s="8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/>
      <c r="AE89" s="157"/>
      <c r="AF89" s="157"/>
      <c r="AG89" s="157"/>
      <c r="AH89" s="11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4.4000000000000004</v>
      </c>
      <c r="C91" s="61" t="s">
        <v>4977</v>
      </c>
      <c r="D91" s="61"/>
      <c r="E91" s="61"/>
      <c r="F91" s="20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3" customHeight="1">
      <c r="B92" s="185"/>
      <c r="C92" s="186"/>
      <c r="D92" s="186"/>
      <c r="E92" s="186"/>
      <c r="F92" s="191" t="s">
        <v>4790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>
      <c r="B93" s="349"/>
      <c r="C93" s="350" t="s">
        <v>3730</v>
      </c>
      <c r="D93" s="348" t="s">
        <v>5387</v>
      </c>
      <c r="E93" s="180" t="s">
        <v>5938</v>
      </c>
      <c r="F93" s="123" t="s">
        <v>4978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7" t="s">
        <v>3814</v>
      </c>
      <c r="AE93" s="159"/>
      <c r="AF93" s="159"/>
      <c r="AG93" s="159"/>
      <c r="AH93" s="11"/>
    </row>
    <row r="94" spans="2:34" ht="49.9" customHeight="1">
      <c r="B94" s="5"/>
      <c r="C94" s="85"/>
      <c r="D94" s="85"/>
      <c r="E94" s="476" t="s">
        <v>5393</v>
      </c>
      <c r="F94" s="31" t="s">
        <v>3916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3733</v>
      </c>
      <c r="AE94" s="179" t="s">
        <v>3897</v>
      </c>
      <c r="AF94" s="182"/>
      <c r="AG94" s="182" t="s">
        <v>3901</v>
      </c>
      <c r="AH94" s="33"/>
    </row>
    <row r="95" spans="2:34" ht="49.9" customHeight="1">
      <c r="B95" s="4"/>
      <c r="C95" s="12"/>
      <c r="D95" s="12"/>
      <c r="E95" s="478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3930</v>
      </c>
      <c r="AF95" s="180"/>
      <c r="AG95" s="180" t="s">
        <v>3928</v>
      </c>
      <c r="AH95" s="39" t="s">
        <v>3923</v>
      </c>
    </row>
    <row r="96" spans="2:34" ht="49.9" customHeight="1">
      <c r="B96" s="4"/>
      <c r="C96" s="12"/>
      <c r="D96" s="12"/>
      <c r="E96" s="477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3926</v>
      </c>
      <c r="AF96" s="180"/>
      <c r="AG96" s="180" t="s">
        <v>3911</v>
      </c>
      <c r="AH96" s="39"/>
    </row>
    <row r="97" spans="2:34" ht="49.9" customHeight="1">
      <c r="B97" s="4"/>
      <c r="C97" s="32"/>
      <c r="D97" s="32"/>
      <c r="E97" s="35" t="s">
        <v>5397</v>
      </c>
      <c r="F97" s="31" t="s">
        <v>3681</v>
      </c>
      <c r="G97" s="125" t="s">
        <v>2202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Concrete Protective Coating (U/G)</v>
      </c>
      <c r="L97" s="126" t="str">
        <f>VLOOKUP($G97,'WM-AR'!$A$7:$AK$1630,8,FALSE)</f>
        <v>Bitumen/Bituminous/Asphalt Coating</v>
      </c>
      <c r="M97" s="126">
        <f>VLOOKUP($G97,'WM-AR'!$A$7:$AK$1630,10,FALSE)</f>
        <v>0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3920</v>
      </c>
      <c r="AE97" s="181" t="s">
        <v>3927</v>
      </c>
      <c r="AF97" s="180"/>
      <c r="AG97" s="180" t="s">
        <v>3911</v>
      </c>
      <c r="AH97" s="39"/>
    </row>
    <row r="98" spans="2:34" ht="49.9" customHeight="1">
      <c r="B98" s="4"/>
      <c r="C98" s="12"/>
      <c r="D98" s="12"/>
      <c r="E98" s="476" t="s">
        <v>5391</v>
      </c>
      <c r="F98" s="31" t="s">
        <v>3906</v>
      </c>
      <c r="G98" s="125" t="s">
        <v>1078</v>
      </c>
      <c r="H98" s="126"/>
      <c r="I98" s="126" t="str">
        <f>VLOOKUP($G98,'WM-AR'!$A$7:$AK$1630,34,FALSE)</f>
        <v>M3</v>
      </c>
      <c r="J98" s="126" t="str">
        <f>VLOOKUP($G98,'WM-AR'!$A$7:$AK$1630,4,FALSE)</f>
        <v>Earth Work</v>
      </c>
      <c r="K98" s="126" t="str">
        <f>VLOOKUP($G98,'WM-AR'!$A$7:$AK$1630,6,FALSE)</f>
        <v>-</v>
      </c>
      <c r="L98" s="126" t="str">
        <f>VLOOKUP($G98,'WM-AR'!$A$7:$AK$1630,8,FALSE)</f>
        <v>Excavation</v>
      </c>
      <c r="M98" s="126" t="str">
        <f>VLOOKUP($G98,'WM-AR'!$A$7:$AK$1630,10,FALSE)</f>
        <v>Soil, Mech.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 t="str">
        <f>VLOOKUP($G98,'WM-AR'!$A$7:$AK$1630,22,FALSE)</f>
        <v>2.0M &lt; D ≤ 4.0M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3844</v>
      </c>
      <c r="AE98" s="179" t="s">
        <v>5291</v>
      </c>
      <c r="AF98" s="180"/>
      <c r="AG98" s="180" t="s">
        <v>3834</v>
      </c>
      <c r="AH98" s="33" t="s">
        <v>5292</v>
      </c>
    </row>
    <row r="99" spans="2:34" ht="49.9" customHeight="1">
      <c r="B99" s="4"/>
      <c r="C99" s="12"/>
      <c r="D99" s="12"/>
      <c r="E99" s="478"/>
      <c r="F99" s="31" t="s">
        <v>3907</v>
      </c>
      <c r="G99" s="125" t="s">
        <v>1086</v>
      </c>
      <c r="H99" s="126"/>
      <c r="I99" s="126" t="str">
        <f>VLOOKUP($G99,'WM-AR'!$A$7:$AK$1630,34,FALSE)</f>
        <v>M3</v>
      </c>
      <c r="J99" s="126" t="str">
        <f>VLOOKUP($G99,'WM-AR'!$A$7:$AK$1630,4,FALSE)</f>
        <v>Earth Work</v>
      </c>
      <c r="K99" s="126" t="str">
        <f>VLOOKUP($G99,'WM-AR'!$A$7:$AK$1630,6,FALSE)</f>
        <v>-</v>
      </c>
      <c r="L99" s="126" t="str">
        <f>VLOOKUP($G99,'WM-AR'!$A$7:$AK$1630,8,FALSE)</f>
        <v>Backfill</v>
      </c>
      <c r="M99" s="126" t="str">
        <f>VLOOKUP($G99,'WM-AR'!$A$7:$AK$1630,10,FALSE)</f>
        <v>Re-use, Soil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 t="str">
        <f>VLOOKUP($G99,'WM-AR'!$A$7:$AK$1630,30,FALSE)</f>
        <v>Compaction=(  )%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3845</v>
      </c>
      <c r="AE99" s="179" t="s">
        <v>5720</v>
      </c>
      <c r="AF99" s="180"/>
      <c r="AG99" s="180" t="s">
        <v>3834</v>
      </c>
      <c r="AH99" s="33" t="s">
        <v>5292</v>
      </c>
    </row>
    <row r="100" spans="2:34" ht="49.9" customHeight="1">
      <c r="B100" s="4"/>
      <c r="C100" s="12"/>
      <c r="D100" s="12"/>
      <c r="E100" s="477"/>
      <c r="F100" s="31" t="s">
        <v>3908</v>
      </c>
      <c r="G100" s="125" t="s">
        <v>1090</v>
      </c>
      <c r="H100" s="126"/>
      <c r="I100" s="126" t="str">
        <f>VLOOKUP($G100,'WM-AR'!$A$7:$AK$1630,34,FALSE)</f>
        <v>M3</v>
      </c>
      <c r="J100" s="126" t="str">
        <f>VLOOKUP($G100,'WM-AR'!$A$7:$AK$1630,4,FALSE)</f>
        <v>Earth Work</v>
      </c>
      <c r="K100" s="126" t="str">
        <f>VLOOKUP($G100,'WM-AR'!$A$7:$AK$1630,6,FALSE)</f>
        <v>-</v>
      </c>
      <c r="L100" s="126" t="str">
        <f>VLOOKUP($G100,'WM-AR'!$A$7:$AK$1630,8,FALSE)</f>
        <v>Disposal</v>
      </c>
      <c r="M100" s="126" t="str">
        <f>VLOOKUP($G100,'WM-AR'!$A$7:$AK$1630,10,FALSE)</f>
        <v>Soil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 t="str">
        <f>VLOOKUP($G100,'WM-AR'!$A$7:$AK$1630,28,FALSE)</f>
        <v>Disposal Distance=Appx. (  )km from Site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3846</v>
      </c>
      <c r="AE100" s="179" t="s">
        <v>5721</v>
      </c>
      <c r="AF100" s="180"/>
      <c r="AG100" s="180" t="s">
        <v>3834</v>
      </c>
      <c r="AH100" s="33" t="s">
        <v>5292</v>
      </c>
    </row>
    <row r="101" spans="2:34" ht="34.9" customHeight="1">
      <c r="B101" s="4"/>
      <c r="C101" s="7"/>
      <c r="D101" s="8"/>
      <c r="E101" s="8"/>
      <c r="F101" s="173" t="s">
        <v>3931</v>
      </c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349"/>
      <c r="C102" s="350" t="s">
        <v>3730</v>
      </c>
      <c r="D102" s="348" t="s">
        <v>5389</v>
      </c>
      <c r="E102" s="180" t="s">
        <v>5303</v>
      </c>
      <c r="F102" s="123" t="s">
        <v>5702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 t="s">
        <v>3732</v>
      </c>
      <c r="AE102" s="154"/>
      <c r="AF102" s="154"/>
      <c r="AG102" s="154"/>
      <c r="AH102" s="11"/>
    </row>
    <row r="103" spans="2:34" ht="49.9" customHeight="1">
      <c r="B103" s="5"/>
      <c r="C103" s="85"/>
      <c r="D103" s="85"/>
      <c r="E103" s="476" t="s">
        <v>5393</v>
      </c>
      <c r="F103" s="31" t="s">
        <v>3916</v>
      </c>
      <c r="G103" s="125" t="s">
        <v>1216</v>
      </c>
      <c r="H103" s="126"/>
      <c r="I103" s="126" t="str">
        <f>VLOOKUP($G103,'WM-AR'!$A$7:$AK$1630,34,FALSE)</f>
        <v>M3</v>
      </c>
      <c r="J103" s="126" t="str">
        <f>VLOOKUP($G103,'WM-AR'!$A$7:$AK$1630,4,FALSE)</f>
        <v>Concrete Work</v>
      </c>
      <c r="K103" s="126" t="str">
        <f>VLOOKUP($G103,'WM-AR'!$A$7:$AK$1630,6,FALSE)</f>
        <v>Substructure Work</v>
      </c>
      <c r="L103" s="126" t="str">
        <f>VLOOKUP($G103,'WM-AR'!$A$7:$AK$1630,8,FALSE)</f>
        <v>Structural Concrete</v>
      </c>
      <c r="M103" s="126">
        <f>VLOOKUP($G103,'WM-AR'!$A$7:$AK$1630,10,FALSE)</f>
        <v>0</v>
      </c>
      <c r="N103" s="126" t="str">
        <f>VLOOKUP($G103,'WM-AR'!$A$7:$AK$1630,12,FALSE)</f>
        <v>Cement Type-5</v>
      </c>
      <c r="O103" s="126" t="str">
        <f>VLOOKUP($G103,'WM-AR'!$A$7:$AK$1630,14,FALSE)</f>
        <v>20MPa &lt; F'c (Cylinder Strength) ≤ 25MPa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>
        <f>VLOOKUP($G103,'WM-AR'!$A$7:$AK$1630,22,FALSE)</f>
        <v>0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3733</v>
      </c>
      <c r="AE103" s="179" t="s">
        <v>3897</v>
      </c>
      <c r="AF103" s="182">
        <v>51.744</v>
      </c>
      <c r="AG103" s="182" t="s">
        <v>3901</v>
      </c>
      <c r="AH103" s="33"/>
    </row>
    <row r="104" spans="2:34" ht="49.9" customHeight="1">
      <c r="B104" s="4"/>
      <c r="C104" s="32"/>
      <c r="D104" s="32"/>
      <c r="E104" s="478"/>
      <c r="F104" s="31" t="s">
        <v>3848</v>
      </c>
      <c r="G104" s="125" t="s">
        <v>1228</v>
      </c>
      <c r="H104" s="126"/>
      <c r="I104" s="126" t="str">
        <f>VLOOKUP($G104,'WM-AR'!$A$7:$AK$1630,34,FALSE)</f>
        <v>TON</v>
      </c>
      <c r="J104" s="126" t="str">
        <f>VLOOKUP($G104,'WM-AR'!$A$7:$AK$1630,4,FALSE)</f>
        <v>Concrete Work</v>
      </c>
      <c r="K104" s="126" t="str">
        <f>VLOOKUP($G104,'WM-AR'!$A$7:$AK$1630,6,FALSE)</f>
        <v>Substructure Work</v>
      </c>
      <c r="L104" s="126" t="str">
        <f>VLOOKUP($G104,'WM-AR'!$A$7:$AK$1630,8,FALSE)</f>
        <v>Rebar Work</v>
      </c>
      <c r="M104" s="126" t="str">
        <f>VLOOKUP($G104,'WM-AR'!$A$7:$AK$1630,10,FALSE)</f>
        <v>Deformed Bar (Non-Coat.)</v>
      </c>
      <c r="N104" s="126">
        <f>VLOOKUP($G104,'WM-AR'!$A$7:$AK$1630,12,FALSE)</f>
        <v>0</v>
      </c>
      <c r="O104" s="126" t="str">
        <f>VLOOKUP($G104,'WM-AR'!$A$7:$AK$1630,14,FALSE)</f>
        <v>400MPa&lt;Fy≤470MPa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3724</v>
      </c>
      <c r="AE104" s="181" t="s">
        <v>3930</v>
      </c>
      <c r="AF104" s="180">
        <v>6.21</v>
      </c>
      <c r="AG104" s="180" t="s">
        <v>3928</v>
      </c>
      <c r="AH104" s="39" t="s">
        <v>3923</v>
      </c>
    </row>
    <row r="105" spans="2:34" ht="49.9" customHeight="1">
      <c r="B105" s="4"/>
      <c r="C105" s="32"/>
      <c r="D105" s="32"/>
      <c r="E105" s="477"/>
      <c r="F105" s="31" t="s">
        <v>3632</v>
      </c>
      <c r="G105" s="125" t="s">
        <v>1221</v>
      </c>
      <c r="H105" s="126"/>
      <c r="I105" s="126" t="str">
        <f>VLOOKUP($G105,'WM-AR'!$A$7:$AK$1630,34,FALSE)</f>
        <v>M2</v>
      </c>
      <c r="J105" s="126" t="str">
        <f>VLOOKUP($G105,'WM-AR'!$A$7:$AK$1630,4,FALSE)</f>
        <v>Concrete Work</v>
      </c>
      <c r="K105" s="126" t="str">
        <f>VLOOKUP($G105,'WM-AR'!$A$7:$AK$1630,6,FALSE)</f>
        <v>Substructure Work</v>
      </c>
      <c r="L105" s="126" t="str">
        <f>VLOOKUP($G105,'WM-AR'!$A$7:$AK$1630,8,FALSE)</f>
        <v>Form Work (3 times in use)</v>
      </c>
      <c r="M105" s="126" t="str">
        <f>VLOOKUP($G105,'WM-AR'!$A$7:$AK$1630,10,FALSE)</f>
        <v>Flat Form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 t="str">
        <f>VLOOKUP($G105,'WM-AR'!$A$7:$AK$1630,20,FALSE)</f>
        <v>Dressed Lumber, Plywood or Steel Form(Wood Planks are not Allowed) incl. Chamfer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40</v>
      </c>
      <c r="AE105" s="181" t="s">
        <v>3926</v>
      </c>
      <c r="AF105" s="180">
        <v>44.968000000000004</v>
      </c>
      <c r="AG105" s="180" t="s">
        <v>3911</v>
      </c>
      <c r="AH105" s="39"/>
    </row>
    <row r="106" spans="2:34" ht="49.9" customHeight="1">
      <c r="B106" s="4"/>
      <c r="C106" s="32"/>
      <c r="D106" s="32"/>
      <c r="E106" s="476" t="s">
        <v>5392</v>
      </c>
      <c r="F106" s="31" t="s">
        <v>3681</v>
      </c>
      <c r="G106" s="125" t="s">
        <v>2202</v>
      </c>
      <c r="H106" s="126"/>
      <c r="I106" s="126" t="str">
        <f>VLOOKUP($G106,'WM-AR'!$A$7:$AK$1630,34,FALSE)</f>
        <v>M2</v>
      </c>
      <c r="J106" s="126" t="str">
        <f>VLOOKUP($G106,'WM-AR'!$A$7:$AK$1630,4,FALSE)</f>
        <v>Concrete Work</v>
      </c>
      <c r="K106" s="126" t="str">
        <f>VLOOKUP($G106,'WM-AR'!$A$7:$AK$1630,6,FALSE)</f>
        <v>Concrete Protective Coating (U/G)</v>
      </c>
      <c r="L106" s="126" t="str">
        <f>VLOOKUP($G106,'WM-AR'!$A$7:$AK$1630,8,FALSE)</f>
        <v>Bitumen/Bituminous/Asphalt Coating</v>
      </c>
      <c r="M106" s="126">
        <f>VLOOKUP($G106,'WM-AR'!$A$7:$AK$1630,10,FALSE)</f>
        <v>0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>
        <f>VLOOKUP($G106,'WM-AR'!$A$7:$AK$1630,29,FALSE)</f>
        <v>0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 t="s">
        <v>3920</v>
      </c>
      <c r="AE106" s="181" t="s">
        <v>3932</v>
      </c>
      <c r="AF106" s="180">
        <v>139.048</v>
      </c>
      <c r="AG106" s="180" t="s">
        <v>3911</v>
      </c>
      <c r="AH106" s="39" t="s">
        <v>3934</v>
      </c>
    </row>
    <row r="107" spans="2:34" ht="49.9" customHeight="1">
      <c r="B107" s="4"/>
      <c r="C107" s="32"/>
      <c r="D107" s="32"/>
      <c r="E107" s="478"/>
      <c r="F107" s="31" t="s">
        <v>3682</v>
      </c>
      <c r="G107" s="125" t="s">
        <v>2206</v>
      </c>
      <c r="H107" s="126"/>
      <c r="I107" s="126" t="str">
        <f>VLOOKUP($G107,'WM-AR'!$A$7:$AK$1630,34,FALSE)</f>
        <v>M2</v>
      </c>
      <c r="J107" s="126" t="str">
        <f>VLOOKUP($G107,'WM-AR'!$A$7:$AK$1630,4,FALSE)</f>
        <v>Concrete Work</v>
      </c>
      <c r="K107" s="126" t="str">
        <f>VLOOKUP($G107,'WM-AR'!$A$7:$AK$1630,6,FALSE)</f>
        <v>Concrete Protective Coating (U/G)</v>
      </c>
      <c r="L107" s="126" t="str">
        <f>VLOOKUP($G107,'WM-AR'!$A$7:$AK$1630,8,FALSE)</f>
        <v>Sheet Membrane</v>
      </c>
      <c r="M107" s="126" t="str">
        <f>VLOOKUP($G107,'WM-AR'!$A$7:$AK$1630,10,FALSE)</f>
        <v>Adhesive Rubber Sheet or Bitumen Polyethylene Laminated Waterproofing Membrane</v>
      </c>
      <c r="N107" s="126">
        <f>VLOOKUP($G107,'WM-AR'!$A$7:$AK$1630,12,FALSE)</f>
        <v>0</v>
      </c>
      <c r="O107" s="126">
        <f>VLOOKUP($G107,'WM-AR'!$A$7:$AK$1630,14,FALSE)</f>
        <v>0</v>
      </c>
      <c r="P107" s="126">
        <f>VLOOKUP($G107,'WM-AR'!$A$7:$AK$1630,16,FALSE)</f>
        <v>0</v>
      </c>
      <c r="Q107" s="126">
        <f>VLOOKUP($G107,'WM-AR'!$A$7:$AK$1630,18,FALSE)</f>
        <v>0</v>
      </c>
      <c r="R107" s="126">
        <f>VLOOKUP($G107,'WM-AR'!$A$7:$AK$1630,20,FALSE)</f>
        <v>0</v>
      </c>
      <c r="S107" s="126">
        <f>VLOOKUP($G107,'WM-AR'!$A$7:$AK$1630,22,FALSE)</f>
        <v>0</v>
      </c>
      <c r="T107" s="126">
        <f>VLOOKUP($G107,'WM-AR'!$A$7:$AK$1630,24,FALSE)</f>
        <v>0</v>
      </c>
      <c r="U107" s="126">
        <f>VLOOKUP($G107,'WM-AR'!$A$7:$AK$1630,25,FALSE)</f>
        <v>0</v>
      </c>
      <c r="V107" s="126" t="str">
        <f>VLOOKUP($G107,'WM-AR'!$A$7:$AK$1630,26,FALSE)</f>
        <v>THK=(  )mm</v>
      </c>
      <c r="W107" s="126">
        <f>VLOOKUP($G107,'WM-AR'!$A$7:$AK$1630,27,FALSE)</f>
        <v>0</v>
      </c>
      <c r="X107" s="126">
        <f>VLOOKUP($G107,'WM-AR'!$A$7:$AK$1630,28,FALSE)</f>
        <v>0</v>
      </c>
      <c r="Y107" s="126">
        <f>VLOOKUP($G107,'WM-AR'!$A$7:$AK$1630,29,FALSE)</f>
        <v>0</v>
      </c>
      <c r="Z107" s="126">
        <f>VLOOKUP($G107,'WM-AR'!$A$7:$AK$1630,30,FALSE)</f>
        <v>0</v>
      </c>
      <c r="AA107" s="126">
        <f>VLOOKUP($G107,'WM-AR'!$A$7:$AK$1630,31,FALSE)</f>
        <v>0</v>
      </c>
      <c r="AB107" s="126">
        <f>VLOOKUP($G107,'WM-AR'!$A$7:$AK$1630,32,FALSE)</f>
        <v>0</v>
      </c>
      <c r="AC107" s="126">
        <f>VLOOKUP($G107,'WM-AR'!$A$7:$AK$1630,33,FALSE)</f>
        <v>0</v>
      </c>
      <c r="AD107" s="12" t="s">
        <v>4015</v>
      </c>
      <c r="AE107" s="181" t="s">
        <v>3933</v>
      </c>
      <c r="AF107" s="180">
        <v>92.007999999999996</v>
      </c>
      <c r="AG107" s="180" t="s">
        <v>3911</v>
      </c>
      <c r="AH107" s="39" t="s">
        <v>3934</v>
      </c>
    </row>
    <row r="108" spans="2:34" ht="49.9" customHeight="1">
      <c r="B108" s="4"/>
      <c r="C108" s="32"/>
      <c r="D108" s="32"/>
      <c r="E108" s="477"/>
      <c r="F108" s="31" t="s">
        <v>3684</v>
      </c>
      <c r="G108" s="125" t="s">
        <v>2209</v>
      </c>
      <c r="H108" s="126"/>
      <c r="I108" s="126" t="str">
        <f>VLOOKUP($G108,'WM-AR'!$A$7:$AK$1630,34,FALSE)</f>
        <v>M2</v>
      </c>
      <c r="J108" s="126" t="str">
        <f>VLOOKUP($G108,'WM-AR'!$A$7:$AK$1630,4,FALSE)</f>
        <v>Concrete Work</v>
      </c>
      <c r="K108" s="126" t="str">
        <f>VLOOKUP($G108,'WM-AR'!$A$7:$AK$1630,6,FALSE)</f>
        <v>Concrete Protective Coating (U/G)</v>
      </c>
      <c r="L108" s="126" t="str">
        <f>VLOOKUP($G108,'WM-AR'!$A$7:$AK$1630,8,FALSE)</f>
        <v>Memebrane Protection Board</v>
      </c>
      <c r="M108" s="126" t="str">
        <f>VLOOKUP($G108,'WM-AR'!$A$7:$AK$1630,10,FALSE)</f>
        <v>Bitumen Impregnated Fiberboard</v>
      </c>
      <c r="N108" s="126">
        <f>VLOOKUP($G108,'WM-AR'!$A$7:$AK$1630,12,FALSE)</f>
        <v>0</v>
      </c>
      <c r="O108" s="126">
        <f>VLOOKUP($G108,'WM-AR'!$A$7:$AK$1630,14,FALSE)</f>
        <v>0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 t="str">
        <f>VLOOKUP($G108,'WM-AR'!$A$7:$AK$1630,26,FALSE)</f>
        <v>THK=(  )mm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4014</v>
      </c>
      <c r="AE108" s="181" t="s">
        <v>3933</v>
      </c>
      <c r="AF108" s="180">
        <v>92.007999999999996</v>
      </c>
      <c r="AG108" s="180" t="s">
        <v>3911</v>
      </c>
      <c r="AH108" s="39" t="s">
        <v>3934</v>
      </c>
    </row>
    <row r="109" spans="2:34" ht="49.9" customHeight="1">
      <c r="B109" s="4"/>
      <c r="C109" s="12"/>
      <c r="D109" s="12"/>
      <c r="E109" s="476" t="s">
        <v>5391</v>
      </c>
      <c r="F109" s="31" t="s">
        <v>3906</v>
      </c>
      <c r="G109" s="125" t="s">
        <v>1078</v>
      </c>
      <c r="H109" s="126"/>
      <c r="I109" s="126" t="str">
        <f>VLOOKUP($G109,'WM-AR'!$A$7:$AK$1630,34,FALSE)</f>
        <v>M3</v>
      </c>
      <c r="J109" s="126" t="str">
        <f>VLOOKUP($G109,'WM-AR'!$A$7:$AK$1630,4,FALSE)</f>
        <v>Earth Work</v>
      </c>
      <c r="K109" s="126" t="str">
        <f>VLOOKUP($G109,'WM-AR'!$A$7:$AK$1630,6,FALSE)</f>
        <v>-</v>
      </c>
      <c r="L109" s="126" t="str">
        <f>VLOOKUP($G109,'WM-AR'!$A$7:$AK$1630,8,FALSE)</f>
        <v>Excavation</v>
      </c>
      <c r="M109" s="126" t="str">
        <f>VLOOKUP($G109,'WM-AR'!$A$7:$AK$1630,10,FALSE)</f>
        <v>Soil, Mech.</v>
      </c>
      <c r="N109" s="126">
        <f>VLOOKUP($G109,'WM-AR'!$A$7:$AK$1630,12,FALSE)</f>
        <v>0</v>
      </c>
      <c r="O109" s="126">
        <f>VLOOKUP($G109,'WM-AR'!$A$7:$AK$1630,14,FALSE)</f>
        <v>0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 t="str">
        <f>VLOOKUP($G109,'WM-AR'!$A$7:$AK$1630,22,FALSE)</f>
        <v>2.0M &lt; D ≤ 4.0M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3844</v>
      </c>
      <c r="AE109" s="179" t="s">
        <v>5291</v>
      </c>
      <c r="AF109" s="180">
        <v>166.495</v>
      </c>
      <c r="AG109" s="180" t="s">
        <v>3834</v>
      </c>
      <c r="AH109" s="33" t="s">
        <v>5292</v>
      </c>
    </row>
    <row r="110" spans="2:34" ht="49.9" customHeight="1">
      <c r="B110" s="4"/>
      <c r="C110" s="12"/>
      <c r="D110" s="12"/>
      <c r="E110" s="478"/>
      <c r="F110" s="31" t="s">
        <v>3907</v>
      </c>
      <c r="G110" s="125" t="s">
        <v>1086</v>
      </c>
      <c r="H110" s="126"/>
      <c r="I110" s="126" t="str">
        <f>VLOOKUP($G110,'WM-AR'!$A$7:$AK$1630,34,FALSE)</f>
        <v>M3</v>
      </c>
      <c r="J110" s="126" t="str">
        <f>VLOOKUP($G110,'WM-AR'!$A$7:$AK$1630,4,FALSE)</f>
        <v>Earth Work</v>
      </c>
      <c r="K110" s="126" t="str">
        <f>VLOOKUP($G110,'WM-AR'!$A$7:$AK$1630,6,FALSE)</f>
        <v>-</v>
      </c>
      <c r="L110" s="126" t="str">
        <f>VLOOKUP($G110,'WM-AR'!$A$7:$AK$1630,8,FALSE)</f>
        <v>Backfill</v>
      </c>
      <c r="M110" s="126" t="str">
        <f>VLOOKUP($G110,'WM-AR'!$A$7:$AK$1630,10,FALSE)</f>
        <v>Re-use, Soil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 t="str">
        <f>VLOOKUP($G110,'WM-AR'!$A$7:$AK$1630,30,FALSE)</f>
        <v>Compaction=(  )%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3845</v>
      </c>
      <c r="AE110" s="179" t="s">
        <v>5720</v>
      </c>
      <c r="AF110" s="180">
        <v>135.35300000000001</v>
      </c>
      <c r="AG110" s="180" t="s">
        <v>3834</v>
      </c>
      <c r="AH110" s="33" t="s">
        <v>5292</v>
      </c>
    </row>
    <row r="111" spans="2:34" ht="49.9" customHeight="1">
      <c r="B111" s="4"/>
      <c r="C111" s="12"/>
      <c r="D111" s="12"/>
      <c r="E111" s="477"/>
      <c r="F111" s="31" t="s">
        <v>3908</v>
      </c>
      <c r="G111" s="125" t="s">
        <v>1090</v>
      </c>
      <c r="H111" s="126"/>
      <c r="I111" s="126" t="str">
        <f>VLOOKUP($G111,'WM-AR'!$A$7:$AK$1630,34,FALSE)</f>
        <v>M3</v>
      </c>
      <c r="J111" s="126" t="str">
        <f>VLOOKUP($G111,'WM-AR'!$A$7:$AK$1630,4,FALSE)</f>
        <v>Earth Work</v>
      </c>
      <c r="K111" s="126" t="str">
        <f>VLOOKUP($G111,'WM-AR'!$A$7:$AK$1630,6,FALSE)</f>
        <v>-</v>
      </c>
      <c r="L111" s="126" t="str">
        <f>VLOOKUP($G111,'WM-AR'!$A$7:$AK$1630,8,FALSE)</f>
        <v>Disposal</v>
      </c>
      <c r="M111" s="126" t="str">
        <f>VLOOKUP($G111,'WM-AR'!$A$7:$AK$1630,10,FALSE)</f>
        <v>Soil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 t="str">
        <f>VLOOKUP($G111,'WM-AR'!$A$7:$AK$1630,28,FALSE)</f>
        <v>Disposal Distance=Appx. (  )km from Site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3846</v>
      </c>
      <c r="AE111" s="179" t="s">
        <v>5721</v>
      </c>
      <c r="AF111" s="180">
        <v>31.141999999999999</v>
      </c>
      <c r="AG111" s="180" t="s">
        <v>3834</v>
      </c>
      <c r="AH111" s="33" t="s">
        <v>5292</v>
      </c>
    </row>
    <row r="112" spans="2:34" ht="34.9" customHeight="1">
      <c r="B112" s="4"/>
      <c r="C112" s="7"/>
      <c r="D112" s="8"/>
      <c r="E112" s="8"/>
      <c r="F112" s="173" t="s">
        <v>3931</v>
      </c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349"/>
      <c r="C113" s="350" t="s">
        <v>3730</v>
      </c>
      <c r="D113" s="348" t="s">
        <v>5312</v>
      </c>
      <c r="E113" s="180" t="s">
        <v>5390</v>
      </c>
      <c r="F113" s="123" t="s">
        <v>5703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3732</v>
      </c>
      <c r="AE113" s="154"/>
      <c r="AF113" s="154"/>
      <c r="AG113" s="154"/>
      <c r="AH113" s="11"/>
    </row>
    <row r="114" spans="2:34" ht="49.9" customHeight="1">
      <c r="B114" s="5"/>
      <c r="C114" s="85"/>
      <c r="D114" s="85"/>
      <c r="E114" s="476" t="s">
        <v>5393</v>
      </c>
      <c r="F114" s="31" t="s">
        <v>3847</v>
      </c>
      <c r="G114" s="125" t="s">
        <v>1216</v>
      </c>
      <c r="H114" s="126"/>
      <c r="I114" s="126" t="str">
        <f>VLOOKUP($G114,'WM-AR'!$A$7:$AK$1630,34,FALSE)</f>
        <v>M3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Structural Concrete</v>
      </c>
      <c r="M114" s="126">
        <f>VLOOKUP($G114,'WM-AR'!$A$7:$AK$1630,10,FALSE)</f>
        <v>0</v>
      </c>
      <c r="N114" s="126" t="str">
        <f>VLOOKUP($G114,'WM-AR'!$A$7:$AK$1630,12,FALSE)</f>
        <v>Cement Type-5</v>
      </c>
      <c r="O114" s="126" t="str">
        <f>VLOOKUP($G114,'WM-AR'!$A$7:$AK$1630,14,FALSE)</f>
        <v>20MPa &lt; F'c (Cylinder Strength) ≤ 25MPa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3723</v>
      </c>
      <c r="AE114" s="179" t="s">
        <v>3897</v>
      </c>
      <c r="AF114" s="182">
        <v>63.293999999999997</v>
      </c>
      <c r="AG114" s="182" t="s">
        <v>3834</v>
      </c>
      <c r="AH114" s="33"/>
    </row>
    <row r="115" spans="2:34" ht="49.9" customHeight="1">
      <c r="B115" s="4"/>
      <c r="C115" s="32"/>
      <c r="D115" s="32"/>
      <c r="E115" s="478"/>
      <c r="F115" s="31" t="s">
        <v>3848</v>
      </c>
      <c r="G115" s="125" t="s">
        <v>1228</v>
      </c>
      <c r="H115" s="126"/>
      <c r="I115" s="126" t="str">
        <f>VLOOKUP($G115,'WM-AR'!$A$7:$AK$1630,34,FALSE)</f>
        <v>TON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Rebar Work</v>
      </c>
      <c r="M115" s="126" t="str">
        <f>VLOOKUP($G115,'WM-AR'!$A$7:$AK$1630,10,FALSE)</f>
        <v>Deformed Bar (Non-Coat.)</v>
      </c>
      <c r="N115" s="126">
        <f>VLOOKUP($G115,'WM-AR'!$A$7:$AK$1630,12,FALSE)</f>
        <v>0</v>
      </c>
      <c r="O115" s="126" t="str">
        <f>VLOOKUP($G115,'WM-AR'!$A$7:$AK$1630,14,FALSE)</f>
        <v>400MPa&lt;Fy≤470MPa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3724</v>
      </c>
      <c r="AE115" s="181" t="s">
        <v>3930</v>
      </c>
      <c r="AF115" s="180">
        <v>7.5960000000000001</v>
      </c>
      <c r="AG115" s="180" t="s">
        <v>3840</v>
      </c>
      <c r="AH115" s="39" t="s">
        <v>3923</v>
      </c>
    </row>
    <row r="116" spans="2:34" ht="49.9" customHeight="1">
      <c r="B116" s="4"/>
      <c r="C116" s="32"/>
      <c r="D116" s="32"/>
      <c r="E116" s="477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40</v>
      </c>
      <c r="AE116" s="181" t="s">
        <v>3926</v>
      </c>
      <c r="AF116" s="180">
        <v>51.567999999999998</v>
      </c>
      <c r="AG116" s="180" t="s">
        <v>3835</v>
      </c>
      <c r="AH116" s="39"/>
    </row>
    <row r="117" spans="2:34" ht="49.9" customHeight="1">
      <c r="B117" s="4"/>
      <c r="C117" s="32"/>
      <c r="D117" s="32"/>
      <c r="E117" s="476" t="s">
        <v>5392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3920</v>
      </c>
      <c r="AE117" s="181" t="s">
        <v>3932</v>
      </c>
      <c r="AF117" s="180">
        <v>166.648</v>
      </c>
      <c r="AG117" s="180" t="s">
        <v>3835</v>
      </c>
      <c r="AH117" s="39" t="s">
        <v>3934</v>
      </c>
    </row>
    <row r="118" spans="2:34" ht="49.9" customHeight="1">
      <c r="B118" s="4"/>
      <c r="C118" s="32"/>
      <c r="D118" s="32"/>
      <c r="E118" s="478"/>
      <c r="F118" s="31" t="s">
        <v>3682</v>
      </c>
      <c r="G118" s="125" t="s">
        <v>2206</v>
      </c>
      <c r="H118" s="126"/>
      <c r="I118" s="126" t="str">
        <f>VLOOKUP($G118,'WM-AR'!$A$7:$AK$1630,34,FALSE)</f>
        <v>M2</v>
      </c>
      <c r="J118" s="126" t="str">
        <f>VLOOKUP($G118,'WM-AR'!$A$7:$AK$1630,4,FALSE)</f>
        <v>Concrete Work</v>
      </c>
      <c r="K118" s="126" t="str">
        <f>VLOOKUP($G118,'WM-AR'!$A$7:$AK$1630,6,FALSE)</f>
        <v>Concrete Protective Coating (U/G)</v>
      </c>
      <c r="L118" s="126" t="str">
        <f>VLOOKUP($G118,'WM-AR'!$A$7:$AK$1630,8,FALSE)</f>
        <v>Sheet Membrane</v>
      </c>
      <c r="M118" s="126" t="str">
        <f>VLOOKUP($G118,'WM-AR'!$A$7:$AK$1630,10,FALSE)</f>
        <v>Adhesive Rubber Sheet or Bitumen Polyethylene Laminated Waterproofing Membrane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 t="str">
        <f>VLOOKUP($G118,'WM-AR'!$A$7:$AK$1630,26,FALSE)</f>
        <v>THK=(  )mm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4015</v>
      </c>
      <c r="AE118" s="181" t="s">
        <v>3927</v>
      </c>
      <c r="AF118" s="180">
        <v>109.108</v>
      </c>
      <c r="AG118" s="180" t="s">
        <v>3835</v>
      </c>
      <c r="AH118" s="39" t="s">
        <v>3934</v>
      </c>
    </row>
    <row r="119" spans="2:34" ht="49.9" customHeight="1">
      <c r="B119" s="4"/>
      <c r="C119" s="32"/>
      <c r="D119" s="32"/>
      <c r="E119" s="477"/>
      <c r="F119" s="31" t="s">
        <v>3684</v>
      </c>
      <c r="G119" s="125" t="s">
        <v>2209</v>
      </c>
      <c r="H119" s="126"/>
      <c r="I119" s="126" t="str">
        <f>VLOOKUP($G119,'WM-AR'!$A$7:$AK$1630,34,FALSE)</f>
        <v>M2</v>
      </c>
      <c r="J119" s="126" t="str">
        <f>VLOOKUP($G119,'WM-AR'!$A$7:$AK$1630,4,FALSE)</f>
        <v>Concrete Work</v>
      </c>
      <c r="K119" s="126" t="str">
        <f>VLOOKUP($G119,'WM-AR'!$A$7:$AK$1630,6,FALSE)</f>
        <v>Concrete Protective Coating (U/G)</v>
      </c>
      <c r="L119" s="126" t="str">
        <f>VLOOKUP($G119,'WM-AR'!$A$7:$AK$1630,8,FALSE)</f>
        <v>Memebrane Protection Board</v>
      </c>
      <c r="M119" s="126" t="str">
        <f>VLOOKUP($G119,'WM-AR'!$A$7:$AK$1630,10,FALSE)</f>
        <v>Bitumen Impregnated Fiberboard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 t="str">
        <f>VLOOKUP($G119,'WM-AR'!$A$7:$AK$1630,26,FALSE)</f>
        <v>THK=(  )mm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4014</v>
      </c>
      <c r="AE119" s="181" t="s">
        <v>3927</v>
      </c>
      <c r="AF119" s="180">
        <v>109.108</v>
      </c>
      <c r="AG119" s="180" t="s">
        <v>3835</v>
      </c>
      <c r="AH119" s="39" t="s">
        <v>3934</v>
      </c>
    </row>
    <row r="120" spans="2:34" ht="49.9" customHeight="1">
      <c r="B120" s="4"/>
      <c r="C120" s="12"/>
      <c r="D120" s="12"/>
      <c r="E120" s="476" t="s">
        <v>5391</v>
      </c>
      <c r="F120" s="31" t="s">
        <v>3906</v>
      </c>
      <c r="G120" s="125" t="s">
        <v>1078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Excavation</v>
      </c>
      <c r="M120" s="126" t="str">
        <f>VLOOKUP($G120,'WM-AR'!$A$7:$AK$1630,10,FALSE)</f>
        <v>Soil, Mech.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 t="str">
        <f>VLOOKUP($G120,'WM-AR'!$A$7:$AK$1630,22,FALSE)</f>
        <v>2.0M &lt; D ≤ 4.0M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3844</v>
      </c>
      <c r="AE120" s="179" t="s">
        <v>5291</v>
      </c>
      <c r="AF120" s="180">
        <v>197.80799999999999</v>
      </c>
      <c r="AG120" s="180" t="s">
        <v>3834</v>
      </c>
      <c r="AH120" s="33" t="s">
        <v>5292</v>
      </c>
    </row>
    <row r="121" spans="2:34" ht="49.9" customHeight="1">
      <c r="B121" s="4"/>
      <c r="C121" s="12"/>
      <c r="D121" s="12"/>
      <c r="E121" s="478"/>
      <c r="F121" s="31" t="s">
        <v>3907</v>
      </c>
      <c r="G121" s="125" t="s">
        <v>1086</v>
      </c>
      <c r="H121" s="126"/>
      <c r="I121" s="126" t="str">
        <f>VLOOKUP($G121,'WM-AR'!$A$7:$AK$1630,34,FALSE)</f>
        <v>M3</v>
      </c>
      <c r="J121" s="126" t="str">
        <f>VLOOKUP($G121,'WM-AR'!$A$7:$AK$1630,4,FALSE)</f>
        <v>Earth Work</v>
      </c>
      <c r="K121" s="126" t="str">
        <f>VLOOKUP($G121,'WM-AR'!$A$7:$AK$1630,6,FALSE)</f>
        <v>-</v>
      </c>
      <c r="L121" s="126" t="str">
        <f>VLOOKUP($G121,'WM-AR'!$A$7:$AK$1630,8,FALSE)</f>
        <v>Backfill</v>
      </c>
      <c r="M121" s="126" t="str">
        <f>VLOOKUP($G121,'WM-AR'!$A$7:$AK$1630,10,FALSE)</f>
        <v>Re-use, Soil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 t="str">
        <f>VLOOKUP($G121,'WM-AR'!$A$7:$AK$1630,30,FALSE)</f>
        <v>Compaction=(  )%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3845</v>
      </c>
      <c r="AE121" s="179" t="s">
        <v>5720</v>
      </c>
      <c r="AF121" s="180">
        <v>154.20500000000001</v>
      </c>
      <c r="AG121" s="180" t="s">
        <v>3834</v>
      </c>
      <c r="AH121" s="33" t="s">
        <v>5292</v>
      </c>
    </row>
    <row r="122" spans="2:34" ht="49.9" customHeight="1">
      <c r="B122" s="4"/>
      <c r="C122" s="12"/>
      <c r="D122" s="12"/>
      <c r="E122" s="477"/>
      <c r="F122" s="31" t="s">
        <v>3908</v>
      </c>
      <c r="G122" s="125" t="s">
        <v>1090</v>
      </c>
      <c r="H122" s="126"/>
      <c r="I122" s="126" t="str">
        <f>VLOOKUP($G122,'WM-AR'!$A$7:$AK$1630,34,FALSE)</f>
        <v>M3</v>
      </c>
      <c r="J122" s="126" t="str">
        <f>VLOOKUP($G122,'WM-AR'!$A$7:$AK$1630,4,FALSE)</f>
        <v>Earth Work</v>
      </c>
      <c r="K122" s="126" t="str">
        <f>VLOOKUP($G122,'WM-AR'!$A$7:$AK$1630,6,FALSE)</f>
        <v>-</v>
      </c>
      <c r="L122" s="126" t="str">
        <f>VLOOKUP($G122,'WM-AR'!$A$7:$AK$1630,8,FALSE)</f>
        <v>Disposal</v>
      </c>
      <c r="M122" s="126" t="str">
        <f>VLOOKUP($G122,'WM-AR'!$A$7:$AK$1630,10,FALSE)</f>
        <v>Soil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 t="str">
        <f>VLOOKUP($G122,'WM-AR'!$A$7:$AK$1630,28,FALSE)</f>
        <v>Disposal Distance=Appx. (  )km from Site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3846</v>
      </c>
      <c r="AE122" s="179" t="s">
        <v>5721</v>
      </c>
      <c r="AF122" s="180">
        <v>43.601999999999997</v>
      </c>
      <c r="AG122" s="180" t="s">
        <v>3834</v>
      </c>
      <c r="AH122" s="33" t="s">
        <v>5292</v>
      </c>
    </row>
    <row r="123" spans="2:34" ht="34.9" customHeight="1">
      <c r="B123" s="4"/>
      <c r="C123" s="7"/>
      <c r="D123" s="8"/>
      <c r="E123" s="8"/>
      <c r="F123" s="173" t="s">
        <v>3931</v>
      </c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49"/>
      <c r="C124" s="350" t="s">
        <v>3730</v>
      </c>
      <c r="D124" s="348" t="s">
        <v>5312</v>
      </c>
      <c r="E124" s="180" t="s">
        <v>5303</v>
      </c>
      <c r="F124" s="123" t="s">
        <v>5704</v>
      </c>
      <c r="G124" s="45"/>
      <c r="H124" s="45"/>
      <c r="I124" s="45"/>
      <c r="J124" s="45"/>
      <c r="K124" s="45"/>
      <c r="L124" s="46"/>
      <c r="M124" s="58"/>
      <c r="N124" s="59"/>
      <c r="O124" s="59"/>
      <c r="P124" s="59"/>
      <c r="Q124" s="59"/>
      <c r="R124" s="59"/>
      <c r="S124" s="59"/>
      <c r="T124" s="60"/>
      <c r="U124" s="14"/>
      <c r="V124" s="14"/>
      <c r="W124" s="14"/>
      <c r="X124" s="14"/>
      <c r="Y124" s="14"/>
      <c r="Z124" s="14"/>
      <c r="AA124" s="14"/>
      <c r="AB124" s="14"/>
      <c r="AC124" s="14"/>
      <c r="AD124" s="124" t="s">
        <v>3732</v>
      </c>
      <c r="AE124" s="154"/>
      <c r="AF124" s="154"/>
      <c r="AG124" s="154"/>
      <c r="AH124" s="11"/>
    </row>
    <row r="125" spans="2:34" ht="49.9" customHeight="1">
      <c r="B125" s="5"/>
      <c r="C125" s="85"/>
      <c r="D125" s="85"/>
      <c r="E125" s="476" t="s">
        <v>5393</v>
      </c>
      <c r="F125" s="31" t="s">
        <v>5803</v>
      </c>
      <c r="G125" s="125" t="s">
        <v>5804</v>
      </c>
      <c r="H125" s="126"/>
      <c r="I125" s="126" t="str">
        <f>VLOOKUP($G125,'WM-AR'!$A$7:$AK$1630,34,FALSE)</f>
        <v>M3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Structural Concrete</v>
      </c>
      <c r="M125" s="126">
        <f>VLOOKUP($G125,'WM-AR'!$A$7:$AK$1630,10,FALSE)</f>
        <v>0</v>
      </c>
      <c r="N125" s="126" t="str">
        <f>VLOOKUP($G125,'WM-AR'!$A$7:$AK$1630,12,FALSE)</f>
        <v>Cement Type-5</v>
      </c>
      <c r="O125" s="126" t="str">
        <f>VLOOKUP($G125,'WM-AR'!$A$7:$AK$1630,14,FALSE)</f>
        <v>20MPa &lt; F'c (Cylinder Strength) ≤ 25MPa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3723</v>
      </c>
      <c r="AE125" s="179" t="s">
        <v>3897</v>
      </c>
      <c r="AF125" s="182">
        <v>105.6</v>
      </c>
      <c r="AG125" s="182" t="s">
        <v>3834</v>
      </c>
      <c r="AH125" s="33"/>
    </row>
    <row r="126" spans="2:34" ht="49.9" customHeight="1">
      <c r="B126" s="4"/>
      <c r="C126" s="32"/>
      <c r="D126" s="32"/>
      <c r="E126" s="478"/>
      <c r="F126" s="31" t="s">
        <v>5806</v>
      </c>
      <c r="G126" s="125" t="s">
        <v>5805</v>
      </c>
      <c r="H126" s="126"/>
      <c r="I126" s="126" t="str">
        <f>VLOOKUP($G126,'WM-AR'!$A$7:$AK$1630,34,FALSE)</f>
        <v>TON</v>
      </c>
      <c r="J126" s="126" t="str">
        <f>VLOOKUP($G126,'WM-AR'!$A$7:$AK$1630,4,FALSE)</f>
        <v>Concrete Work</v>
      </c>
      <c r="K126" s="126" t="str">
        <f>VLOOKUP($G126,'WM-AR'!$A$7:$AK$1630,6,FALSE)</f>
        <v>Substructure Work</v>
      </c>
      <c r="L126" s="126" t="str">
        <f>VLOOKUP($G126,'WM-AR'!$A$7:$AK$1630,8,FALSE)</f>
        <v>Rebar Work</v>
      </c>
      <c r="M126" s="126" t="str">
        <f>VLOOKUP($G126,'WM-AR'!$A$7:$AK$1630,10,FALSE)</f>
        <v>Deformed Bar (Non-Coat.)</v>
      </c>
      <c r="N126" s="126">
        <f>VLOOKUP($G126,'WM-AR'!$A$7:$AK$1630,12,FALSE)</f>
        <v>0</v>
      </c>
      <c r="O126" s="126" t="str">
        <f>VLOOKUP($G126,'WM-AR'!$A$7:$AK$1630,14,FALSE)</f>
        <v>400MPa&lt;Fy≤470MPa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3724</v>
      </c>
      <c r="AE126" s="181" t="s">
        <v>3930</v>
      </c>
      <c r="AF126" s="180">
        <v>12.672000000000001</v>
      </c>
      <c r="AG126" s="180" t="s">
        <v>3840</v>
      </c>
      <c r="AH126" s="39" t="s">
        <v>3923</v>
      </c>
    </row>
    <row r="127" spans="2:34" ht="49.9" customHeight="1">
      <c r="B127" s="4"/>
      <c r="C127" s="32"/>
      <c r="D127" s="32"/>
      <c r="E127" s="477"/>
      <c r="F127" s="31" t="s">
        <v>5821</v>
      </c>
      <c r="G127" s="125" t="s">
        <v>5814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Substructure Work</v>
      </c>
      <c r="L127" s="126" t="str">
        <f>VLOOKUP($G127,'WM-AR'!$A$7:$AK$1630,8,FALSE)</f>
        <v>Form Work (3 times in use)</v>
      </c>
      <c r="M127" s="126" t="str">
        <f>VLOOKUP($G127,'WM-AR'!$A$7:$AK$1630,10,FALSE)</f>
        <v>Flat Form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 t="str">
        <f>VLOOKUP($G127,'WM-AR'!$A$7:$AK$1630,20,FALSE)</f>
        <v>Dressed Lumber, Plywood or Steel Form(Wood Planks are not Allowed) incl. Chamfer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</v>
      </c>
      <c r="AE127" s="181" t="s">
        <v>3926</v>
      </c>
      <c r="AF127" s="180">
        <v>105.6</v>
      </c>
      <c r="AG127" s="180" t="s">
        <v>3835</v>
      </c>
      <c r="AH127" s="39"/>
    </row>
    <row r="128" spans="2:34" ht="49.9" customHeight="1">
      <c r="B128" s="4"/>
      <c r="C128" s="32"/>
      <c r="D128" s="32"/>
      <c r="E128" s="476" t="s">
        <v>5392</v>
      </c>
      <c r="F128" s="31" t="s">
        <v>5822</v>
      </c>
      <c r="G128" s="125" t="s">
        <v>5815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Bitumen/Bituminous/Asphalt Coating</v>
      </c>
      <c r="M128" s="126">
        <f>VLOOKUP($G128,'WM-AR'!$A$7:$AK$1630,10,FALSE)</f>
        <v>0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3920</v>
      </c>
      <c r="AE128" s="181" t="s">
        <v>3932</v>
      </c>
      <c r="AF128" s="180">
        <v>297.60000000000002</v>
      </c>
      <c r="AG128" s="180" t="s">
        <v>3835</v>
      </c>
      <c r="AH128" s="39" t="s">
        <v>3934</v>
      </c>
    </row>
    <row r="129" spans="2:34" ht="49.9" customHeight="1">
      <c r="B129" s="4"/>
      <c r="C129" s="32"/>
      <c r="D129" s="32"/>
      <c r="E129" s="478"/>
      <c r="F129" s="31" t="s">
        <v>5823</v>
      </c>
      <c r="G129" s="125" t="s">
        <v>5816</v>
      </c>
      <c r="H129" s="126"/>
      <c r="I129" s="126" t="str">
        <f>VLOOKUP($G129,'WM-AR'!$A$7:$AK$1630,34,FALSE)</f>
        <v>M2</v>
      </c>
      <c r="J129" s="126" t="str">
        <f>VLOOKUP($G129,'WM-AR'!$A$7:$AK$1630,4,FALSE)</f>
        <v>Concrete Work</v>
      </c>
      <c r="K129" s="126" t="str">
        <f>VLOOKUP($G129,'WM-AR'!$A$7:$AK$1630,6,FALSE)</f>
        <v>Concrete Protective Coating (U/G)</v>
      </c>
      <c r="L129" s="126" t="str">
        <f>VLOOKUP($G129,'WM-AR'!$A$7:$AK$1630,8,FALSE)</f>
        <v>Sheet Membrane</v>
      </c>
      <c r="M129" s="126" t="str">
        <f>VLOOKUP($G129,'WM-AR'!$A$7:$AK$1630,10,FALSE)</f>
        <v>Adhesive Rubber Sheet or Bitumen Polyethylene Laminated Waterproofing Membrane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 t="str">
        <f>VLOOKUP($G129,'WM-AR'!$A$7:$AK$1630,26,FALSE)</f>
        <v>THK=(  )mm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4015</v>
      </c>
      <c r="AE129" s="181" t="s">
        <v>3927</v>
      </c>
      <c r="AF129" s="180">
        <v>201.6</v>
      </c>
      <c r="AG129" s="180" t="s">
        <v>3835</v>
      </c>
      <c r="AH129" s="39" t="s">
        <v>3934</v>
      </c>
    </row>
    <row r="130" spans="2:34" ht="49.9" customHeight="1">
      <c r="B130" s="4"/>
      <c r="C130" s="32"/>
      <c r="D130" s="32"/>
      <c r="E130" s="477"/>
      <c r="F130" s="31" t="s">
        <v>5824</v>
      </c>
      <c r="G130" s="125" t="s">
        <v>5817</v>
      </c>
      <c r="H130" s="126"/>
      <c r="I130" s="126" t="str">
        <f>VLOOKUP($G130,'WM-AR'!$A$7:$AK$1630,34,FALSE)</f>
        <v>M2</v>
      </c>
      <c r="J130" s="126" t="str">
        <f>VLOOKUP($G130,'WM-AR'!$A$7:$AK$1630,4,FALSE)</f>
        <v>Concrete Work</v>
      </c>
      <c r="K130" s="126" t="str">
        <f>VLOOKUP($G130,'WM-AR'!$A$7:$AK$1630,6,FALSE)</f>
        <v>Concrete Protective Coating (U/G)</v>
      </c>
      <c r="L130" s="126" t="str">
        <f>VLOOKUP($G130,'WM-AR'!$A$7:$AK$1630,8,FALSE)</f>
        <v>Memebrane Protection Board</v>
      </c>
      <c r="M130" s="126" t="str">
        <f>VLOOKUP($G130,'WM-AR'!$A$7:$AK$1630,10,FALSE)</f>
        <v>Bitumen Impregnated Fiberboard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 t="str">
        <f>VLOOKUP($G130,'WM-AR'!$A$7:$AK$1630,26,FALSE)</f>
        <v>THK=(  )mm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4014</v>
      </c>
      <c r="AE130" s="181" t="s">
        <v>3927</v>
      </c>
      <c r="AF130" s="180">
        <v>201.6</v>
      </c>
      <c r="AG130" s="180" t="s">
        <v>3835</v>
      </c>
      <c r="AH130" s="39" t="s">
        <v>3934</v>
      </c>
    </row>
    <row r="131" spans="2:34" ht="49.9" customHeight="1">
      <c r="B131" s="4"/>
      <c r="C131" s="12"/>
      <c r="D131" s="12"/>
      <c r="E131" s="476" t="s">
        <v>5391</v>
      </c>
      <c r="F131" s="31" t="s">
        <v>5825</v>
      </c>
      <c r="G131" s="125" t="s">
        <v>5818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Excavation</v>
      </c>
      <c r="M131" s="126" t="str">
        <f>VLOOKUP($G131,'WM-AR'!$A$7:$AK$1630,10,FALSE)</f>
        <v>Soil, Mech.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 t="str">
        <f>VLOOKUP($G131,'WM-AR'!$A$7:$AK$1630,22,FALSE)</f>
        <v>2.0M &lt; D ≤ 4.0M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3844</v>
      </c>
      <c r="AE131" s="179" t="s">
        <v>5291</v>
      </c>
      <c r="AF131" s="180">
        <v>1005.172</v>
      </c>
      <c r="AG131" s="180" t="s">
        <v>3834</v>
      </c>
      <c r="AH131" s="33" t="s">
        <v>5292</v>
      </c>
    </row>
    <row r="132" spans="2:34" ht="49.9" customHeight="1">
      <c r="B132" s="4"/>
      <c r="C132" s="12"/>
      <c r="D132" s="12"/>
      <c r="E132" s="478"/>
      <c r="F132" s="31" t="s">
        <v>5826</v>
      </c>
      <c r="G132" s="125" t="s">
        <v>5819</v>
      </c>
      <c r="H132" s="126"/>
      <c r="I132" s="126" t="str">
        <f>VLOOKUP($G132,'WM-AR'!$A$7:$AK$1630,34,FALSE)</f>
        <v>M3</v>
      </c>
      <c r="J132" s="126" t="str">
        <f>VLOOKUP($G132,'WM-AR'!$A$7:$AK$1630,4,FALSE)</f>
        <v>Earth Work</v>
      </c>
      <c r="K132" s="126" t="str">
        <f>VLOOKUP($G132,'WM-AR'!$A$7:$AK$1630,6,FALSE)</f>
        <v>-</v>
      </c>
      <c r="L132" s="126" t="str">
        <f>VLOOKUP($G132,'WM-AR'!$A$7:$AK$1630,8,FALSE)</f>
        <v>Backfill</v>
      </c>
      <c r="M132" s="126" t="str">
        <f>VLOOKUP($G132,'WM-AR'!$A$7:$AK$1630,10,FALSE)</f>
        <v>Re-use, Soil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 t="str">
        <f>VLOOKUP($G132,'WM-AR'!$A$7:$AK$1630,30,FALSE)</f>
        <v>Compaction=(  )%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3845</v>
      </c>
      <c r="AE132" s="179" t="s">
        <v>5720</v>
      </c>
      <c r="AF132" s="180">
        <v>869.70100000000002</v>
      </c>
      <c r="AG132" s="180" t="s">
        <v>3834</v>
      </c>
      <c r="AH132" s="33" t="s">
        <v>5292</v>
      </c>
    </row>
    <row r="133" spans="2:34" ht="49.9" customHeight="1">
      <c r="B133" s="4"/>
      <c r="C133" s="12"/>
      <c r="D133" s="12"/>
      <c r="E133" s="477"/>
      <c r="F133" s="31" t="s">
        <v>5827</v>
      </c>
      <c r="G133" s="125" t="s">
        <v>5820</v>
      </c>
      <c r="H133" s="126"/>
      <c r="I133" s="126" t="str">
        <f>VLOOKUP($G133,'WM-AR'!$A$7:$AK$1630,34,FALSE)</f>
        <v>M3</v>
      </c>
      <c r="J133" s="126" t="str">
        <f>VLOOKUP($G133,'WM-AR'!$A$7:$AK$1630,4,FALSE)</f>
        <v>Earth Work</v>
      </c>
      <c r="K133" s="126" t="str">
        <f>VLOOKUP($G133,'WM-AR'!$A$7:$AK$1630,6,FALSE)</f>
        <v>-</v>
      </c>
      <c r="L133" s="126" t="str">
        <f>VLOOKUP($G133,'WM-AR'!$A$7:$AK$1630,8,FALSE)</f>
        <v>Disposal</v>
      </c>
      <c r="M133" s="126" t="str">
        <f>VLOOKUP($G133,'WM-AR'!$A$7:$AK$1630,10,FALSE)</f>
        <v>Soil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 t="str">
        <f>VLOOKUP($G133,'WM-AR'!$A$7:$AK$1630,28,FALSE)</f>
        <v>Disposal Distance=Appx. (  )km from Site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3846</v>
      </c>
      <c r="AE133" s="179" t="s">
        <v>5721</v>
      </c>
      <c r="AF133" s="180">
        <v>135.471</v>
      </c>
      <c r="AG133" s="180" t="s">
        <v>3834</v>
      </c>
      <c r="AH133" s="33" t="s">
        <v>5292</v>
      </c>
    </row>
    <row r="134" spans="2:34" ht="34.9" customHeight="1">
      <c r="B134" s="4"/>
      <c r="C134" s="7"/>
      <c r="D134" s="8"/>
      <c r="E134" s="8"/>
      <c r="F134" s="173" t="s">
        <v>3931</v>
      </c>
      <c r="G134" s="9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5"/>
      <c r="AE134" s="156"/>
      <c r="AF134" s="156"/>
      <c r="AG134" s="156"/>
      <c r="AH134" s="10"/>
    </row>
    <row r="135" spans="2:34" ht="34.9" customHeight="1">
      <c r="B135" s="349"/>
      <c r="C135" s="350" t="s">
        <v>3730</v>
      </c>
      <c r="D135" s="348" t="s">
        <v>5367</v>
      </c>
      <c r="E135" s="180" t="s">
        <v>5303</v>
      </c>
      <c r="F135" s="123" t="s">
        <v>5705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3732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476" t="s">
        <v>5393</v>
      </c>
      <c r="F136" s="31" t="s">
        <v>3847</v>
      </c>
      <c r="G136" s="125" t="s">
        <v>1216</v>
      </c>
      <c r="H136" s="126"/>
      <c r="I136" s="126" t="str">
        <f>VLOOKUP($G136,'WM-AR'!$A$7:$AK$1630,34,FALSE)</f>
        <v>M3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Structural Concrete</v>
      </c>
      <c r="M136" s="126">
        <f>VLOOKUP($G136,'WM-AR'!$A$7:$AK$1630,10,FALSE)</f>
        <v>0</v>
      </c>
      <c r="N136" s="126" t="str">
        <f>VLOOKUP($G136,'WM-AR'!$A$7:$AK$1630,12,FALSE)</f>
        <v>Cement Type-5</v>
      </c>
      <c r="O136" s="126" t="str">
        <f>VLOOKUP($G136,'WM-AR'!$A$7:$AK$1630,14,FALSE)</f>
        <v>20MPa &lt; F'c (Cylinder Strength) ≤ 25MPa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3723</v>
      </c>
      <c r="AE136" s="179" t="s">
        <v>3897</v>
      </c>
      <c r="AF136" s="182">
        <v>118.27200000000001</v>
      </c>
      <c r="AG136" s="182" t="s">
        <v>3834</v>
      </c>
      <c r="AH136" s="33"/>
    </row>
    <row r="137" spans="2:34" ht="49.9" customHeight="1">
      <c r="B137" s="4"/>
      <c r="C137" s="32"/>
      <c r="D137" s="32"/>
      <c r="E137" s="478"/>
      <c r="F137" s="31" t="s">
        <v>3848</v>
      </c>
      <c r="G137" s="125" t="s">
        <v>1228</v>
      </c>
      <c r="H137" s="126"/>
      <c r="I137" s="126" t="str">
        <f>VLOOKUP($G137,'WM-AR'!$A$7:$AK$1630,34,FALSE)</f>
        <v>TON</v>
      </c>
      <c r="J137" s="126" t="str">
        <f>VLOOKUP($G137,'WM-AR'!$A$7:$AK$1630,4,FALSE)</f>
        <v>Concrete Work</v>
      </c>
      <c r="K137" s="126" t="str">
        <f>VLOOKUP($G137,'WM-AR'!$A$7:$AK$1630,6,FALSE)</f>
        <v>Substructure Work</v>
      </c>
      <c r="L137" s="126" t="str">
        <f>VLOOKUP($G137,'WM-AR'!$A$7:$AK$1630,8,FALSE)</f>
        <v>Rebar Work</v>
      </c>
      <c r="M137" s="126" t="str">
        <f>VLOOKUP($G137,'WM-AR'!$A$7:$AK$1630,10,FALSE)</f>
        <v>Deformed Bar (Non-Coat.)</v>
      </c>
      <c r="N137" s="126">
        <f>VLOOKUP($G137,'WM-AR'!$A$7:$AK$1630,12,FALSE)</f>
        <v>0</v>
      </c>
      <c r="O137" s="126" t="str">
        <f>VLOOKUP($G137,'WM-AR'!$A$7:$AK$1630,14,FALSE)</f>
        <v>400MPa&lt;Fy≤470MPa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3724</v>
      </c>
      <c r="AE137" s="181" t="s">
        <v>3930</v>
      </c>
      <c r="AF137" s="180">
        <v>14.192</v>
      </c>
      <c r="AG137" s="180" t="s">
        <v>3840</v>
      </c>
      <c r="AH137" s="39" t="s">
        <v>3923</v>
      </c>
    </row>
    <row r="138" spans="2:34" ht="49.9" customHeight="1">
      <c r="B138" s="4"/>
      <c r="C138" s="32"/>
      <c r="D138" s="32"/>
      <c r="E138" s="477"/>
      <c r="F138" s="31" t="s">
        <v>3632</v>
      </c>
      <c r="G138" s="125" t="s">
        <v>1221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Substructure Work</v>
      </c>
      <c r="L138" s="126" t="str">
        <f>VLOOKUP($G138,'WM-AR'!$A$7:$AK$1630,8,FALSE)</f>
        <v>Form Work (3 times in use)</v>
      </c>
      <c r="M138" s="126" t="str">
        <f>VLOOKUP($G138,'WM-AR'!$A$7:$AK$1630,10,FALSE)</f>
        <v>Flat Form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 t="str">
        <f>VLOOKUP($G138,'WM-AR'!$A$7:$AK$1630,20,FALSE)</f>
        <v>Dressed Lumber, Plywood or Steel Form(Wood Planks are not Allowed) incl. Chamfer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</v>
      </c>
      <c r="AE138" s="181" t="s">
        <v>3926</v>
      </c>
      <c r="AF138" s="180">
        <v>94.335999999999999</v>
      </c>
      <c r="AG138" s="180" t="s">
        <v>3835</v>
      </c>
      <c r="AH138" s="39"/>
    </row>
    <row r="139" spans="2:34" ht="49.9" customHeight="1">
      <c r="B139" s="4"/>
      <c r="C139" s="32"/>
      <c r="D139" s="32"/>
      <c r="E139" s="476" t="s">
        <v>5392</v>
      </c>
      <c r="F139" s="31" t="s">
        <v>3681</v>
      </c>
      <c r="G139" s="125" t="s">
        <v>2202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Bitumen/Bituminous/Asphalt Coating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3920</v>
      </c>
      <c r="AE139" s="181" t="s">
        <v>3932</v>
      </c>
      <c r="AF139" s="180">
        <v>309.37599999999998</v>
      </c>
      <c r="AG139" s="180" t="s">
        <v>3835</v>
      </c>
      <c r="AH139" s="39" t="s">
        <v>3934</v>
      </c>
    </row>
    <row r="140" spans="2:34" ht="49.9" customHeight="1">
      <c r="B140" s="4"/>
      <c r="C140" s="32"/>
      <c r="D140" s="32"/>
      <c r="E140" s="478"/>
      <c r="F140" s="31" t="s">
        <v>3682</v>
      </c>
      <c r="G140" s="125" t="s">
        <v>2206</v>
      </c>
      <c r="H140" s="126"/>
      <c r="I140" s="126" t="str">
        <f>VLOOKUP($G140,'WM-AR'!$A$7:$AK$1630,34,FALSE)</f>
        <v>M2</v>
      </c>
      <c r="J140" s="126" t="str">
        <f>VLOOKUP($G140,'WM-AR'!$A$7:$AK$1630,4,FALSE)</f>
        <v>Concrete Work</v>
      </c>
      <c r="K140" s="126" t="str">
        <f>VLOOKUP($G140,'WM-AR'!$A$7:$AK$1630,6,FALSE)</f>
        <v>Concrete Protective Coating (U/G)</v>
      </c>
      <c r="L140" s="126" t="str">
        <f>VLOOKUP($G140,'WM-AR'!$A$7:$AK$1630,8,FALSE)</f>
        <v>Sheet Membrane</v>
      </c>
      <c r="M140" s="126" t="str">
        <f>VLOOKUP($G140,'WM-AR'!$A$7:$AK$1630,10,FALSE)</f>
        <v>Adhesive Rubber Sheet or Bitumen Polyethylene Laminated Waterproofing Membrane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 t="str">
        <f>VLOOKUP($G140,'WM-AR'!$A$7:$AK$1630,26,FALSE)</f>
        <v>THK=(  )mm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4015</v>
      </c>
      <c r="AE140" s="181" t="s">
        <v>3927</v>
      </c>
      <c r="AF140" s="180">
        <v>201.85599999999999</v>
      </c>
      <c r="AG140" s="180" t="s">
        <v>3835</v>
      </c>
      <c r="AH140" s="39" t="s">
        <v>3934</v>
      </c>
    </row>
    <row r="141" spans="2:34" ht="49.9" customHeight="1">
      <c r="B141" s="4"/>
      <c r="C141" s="32"/>
      <c r="D141" s="32"/>
      <c r="E141" s="477"/>
      <c r="F141" s="31" t="s">
        <v>3684</v>
      </c>
      <c r="G141" s="125" t="s">
        <v>2209</v>
      </c>
      <c r="H141" s="126"/>
      <c r="I141" s="126" t="str">
        <f>VLOOKUP($G141,'WM-AR'!$A$7:$AK$1630,34,FALSE)</f>
        <v>M2</v>
      </c>
      <c r="J141" s="126" t="str">
        <f>VLOOKUP($G141,'WM-AR'!$A$7:$AK$1630,4,FALSE)</f>
        <v>Concrete Work</v>
      </c>
      <c r="K141" s="126" t="str">
        <f>VLOOKUP($G141,'WM-AR'!$A$7:$AK$1630,6,FALSE)</f>
        <v>Concrete Protective Coating (U/G)</v>
      </c>
      <c r="L141" s="126" t="str">
        <f>VLOOKUP($G141,'WM-AR'!$A$7:$AK$1630,8,FALSE)</f>
        <v>Memebrane Protection Board</v>
      </c>
      <c r="M141" s="126" t="str">
        <f>VLOOKUP($G141,'WM-AR'!$A$7:$AK$1630,10,FALSE)</f>
        <v>Bitumen Impregnated Fiberboard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 t="str">
        <f>VLOOKUP($G141,'WM-AR'!$A$7:$AK$1630,26,FALSE)</f>
        <v>THK=(  )mm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4014</v>
      </c>
      <c r="AE141" s="181" t="s">
        <v>3927</v>
      </c>
      <c r="AF141" s="180">
        <v>201.85599999999999</v>
      </c>
      <c r="AG141" s="180" t="s">
        <v>3835</v>
      </c>
      <c r="AH141" s="39" t="s">
        <v>3934</v>
      </c>
    </row>
    <row r="142" spans="2:34" ht="49.9" customHeight="1">
      <c r="B142" s="4"/>
      <c r="C142" s="12"/>
      <c r="D142" s="12"/>
      <c r="E142" s="476" t="s">
        <v>5391</v>
      </c>
      <c r="F142" s="31" t="s">
        <v>3906</v>
      </c>
      <c r="G142" s="125" t="s">
        <v>1078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Excavation</v>
      </c>
      <c r="M142" s="126" t="str">
        <f>VLOOKUP($G142,'WM-AR'!$A$7:$AK$1630,10,FALSE)</f>
        <v>Soil, Mech.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 t="str">
        <f>VLOOKUP($G142,'WM-AR'!$A$7:$AK$1630,22,FALSE)</f>
        <v>2.0M &lt; D ≤ 4.0M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3844</v>
      </c>
      <c r="AE142" s="179" t="s">
        <v>5291</v>
      </c>
      <c r="AF142" s="180">
        <v>615.178</v>
      </c>
      <c r="AG142" s="180" t="s">
        <v>3834</v>
      </c>
      <c r="AH142" s="33" t="s">
        <v>5292</v>
      </c>
    </row>
    <row r="143" spans="2:34" ht="49.9" customHeight="1">
      <c r="B143" s="4"/>
      <c r="C143" s="12"/>
      <c r="D143" s="12"/>
      <c r="E143" s="478"/>
      <c r="F143" s="31" t="s">
        <v>3907</v>
      </c>
      <c r="G143" s="125" t="s">
        <v>1086</v>
      </c>
      <c r="H143" s="126"/>
      <c r="I143" s="126" t="str">
        <f>VLOOKUP($G143,'WM-AR'!$A$7:$AK$1630,34,FALSE)</f>
        <v>M3</v>
      </c>
      <c r="J143" s="126" t="str">
        <f>VLOOKUP($G143,'WM-AR'!$A$7:$AK$1630,4,FALSE)</f>
        <v>Earth Work</v>
      </c>
      <c r="K143" s="126" t="str">
        <f>VLOOKUP($G143,'WM-AR'!$A$7:$AK$1630,6,FALSE)</f>
        <v>-</v>
      </c>
      <c r="L143" s="126" t="str">
        <f>VLOOKUP($G143,'WM-AR'!$A$7:$AK$1630,8,FALSE)</f>
        <v>Backfill</v>
      </c>
      <c r="M143" s="126" t="str">
        <f>VLOOKUP($G143,'WM-AR'!$A$7:$AK$1630,10,FALSE)</f>
        <v>Re-use, Soil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 t="str">
        <f>VLOOKUP($G143,'WM-AR'!$A$7:$AK$1630,30,FALSE)</f>
        <v>Compaction=(  )%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3845</v>
      </c>
      <c r="AE143" s="179" t="s">
        <v>5720</v>
      </c>
      <c r="AF143" s="180">
        <v>512.55499999999995</v>
      </c>
      <c r="AG143" s="180" t="s">
        <v>3834</v>
      </c>
      <c r="AH143" s="33" t="s">
        <v>5292</v>
      </c>
    </row>
    <row r="144" spans="2:34" ht="49.9" customHeight="1">
      <c r="B144" s="4"/>
      <c r="C144" s="12"/>
      <c r="D144" s="12"/>
      <c r="E144" s="477"/>
      <c r="F144" s="31" t="s">
        <v>3908</v>
      </c>
      <c r="G144" s="125" t="s">
        <v>1090</v>
      </c>
      <c r="H144" s="126"/>
      <c r="I144" s="126" t="str">
        <f>VLOOKUP($G144,'WM-AR'!$A$7:$AK$1630,34,FALSE)</f>
        <v>M3</v>
      </c>
      <c r="J144" s="126" t="str">
        <f>VLOOKUP($G144,'WM-AR'!$A$7:$AK$1630,4,FALSE)</f>
        <v>Earth Work</v>
      </c>
      <c r="K144" s="126" t="str">
        <f>VLOOKUP($G144,'WM-AR'!$A$7:$AK$1630,6,FALSE)</f>
        <v>-</v>
      </c>
      <c r="L144" s="126" t="str">
        <f>VLOOKUP($G144,'WM-AR'!$A$7:$AK$1630,8,FALSE)</f>
        <v>Disposal</v>
      </c>
      <c r="M144" s="126" t="str">
        <f>VLOOKUP($G144,'WM-AR'!$A$7:$AK$1630,10,FALSE)</f>
        <v>Soil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 t="str">
        <f>VLOOKUP($G144,'WM-AR'!$A$7:$AK$1630,28,FALSE)</f>
        <v>Disposal Distance=Appx. (  )km from Site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3846</v>
      </c>
      <c r="AE144" s="179" t="s">
        <v>5721</v>
      </c>
      <c r="AF144" s="180">
        <v>102.623</v>
      </c>
      <c r="AG144" s="180" t="s">
        <v>3834</v>
      </c>
      <c r="AH144" s="33" t="s">
        <v>5292</v>
      </c>
    </row>
    <row r="145" spans="2:34" ht="34.9" customHeight="1">
      <c r="B145" s="4"/>
      <c r="C145" s="7"/>
      <c r="D145" s="8"/>
      <c r="E145" s="8"/>
      <c r="F145" s="173" t="s">
        <v>3931</v>
      </c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49"/>
      <c r="C146" s="350" t="s">
        <v>3730</v>
      </c>
      <c r="D146" s="348" t="s">
        <v>5367</v>
      </c>
      <c r="E146" s="180" t="s">
        <v>5388</v>
      </c>
      <c r="F146" s="123" t="s">
        <v>5706</v>
      </c>
      <c r="G146" s="45"/>
      <c r="H146" s="45"/>
      <c r="I146" s="45"/>
      <c r="J146" s="45"/>
      <c r="K146" s="45"/>
      <c r="L146" s="46"/>
      <c r="M146" s="58"/>
      <c r="N146" s="59"/>
      <c r="O146" s="59"/>
      <c r="P146" s="59"/>
      <c r="Q146" s="59"/>
      <c r="R146" s="59"/>
      <c r="S146" s="59"/>
      <c r="T146" s="60"/>
      <c r="U146" s="14"/>
      <c r="V146" s="14"/>
      <c r="W146" s="14"/>
      <c r="X146" s="14"/>
      <c r="Y146" s="14"/>
      <c r="Z146" s="14"/>
      <c r="AA146" s="14"/>
      <c r="AB146" s="14"/>
      <c r="AC146" s="14"/>
      <c r="AD146" s="124" t="s">
        <v>3732</v>
      </c>
      <c r="AE146" s="154"/>
      <c r="AF146" s="154"/>
      <c r="AG146" s="154"/>
      <c r="AH146" s="11"/>
    </row>
    <row r="147" spans="2:34" ht="49.9" customHeight="1">
      <c r="B147" s="5"/>
      <c r="C147" s="85"/>
      <c r="D147" s="85"/>
      <c r="E147" s="476" t="s">
        <v>5393</v>
      </c>
      <c r="F147" s="31" t="s">
        <v>3847</v>
      </c>
      <c r="G147" s="125" t="s">
        <v>1216</v>
      </c>
      <c r="H147" s="126"/>
      <c r="I147" s="126" t="str">
        <f>VLOOKUP($G147,'WM-AR'!$A$7:$AK$1630,34,FALSE)</f>
        <v>M3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Structural Concrete</v>
      </c>
      <c r="M147" s="126">
        <f>VLOOKUP($G147,'WM-AR'!$A$7:$AK$1630,10,FALSE)</f>
        <v>0</v>
      </c>
      <c r="N147" s="126" t="str">
        <f>VLOOKUP($G147,'WM-AR'!$A$7:$AK$1630,12,FALSE)</f>
        <v>Cement Type-5</v>
      </c>
      <c r="O147" s="126" t="str">
        <f>VLOOKUP($G147,'WM-AR'!$A$7:$AK$1630,14,FALSE)</f>
        <v>20MPa &lt; F'c (Cylinder Strength) ≤ 25MPa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3723</v>
      </c>
      <c r="AE147" s="179" t="s">
        <v>3897</v>
      </c>
      <c r="AF147" s="182">
        <v>72.334000000000003</v>
      </c>
      <c r="AG147" s="182" t="s">
        <v>3834</v>
      </c>
      <c r="AH147" s="33"/>
    </row>
    <row r="148" spans="2:34" ht="49.9" customHeight="1">
      <c r="B148" s="4"/>
      <c r="C148" s="32"/>
      <c r="D148" s="32"/>
      <c r="E148" s="478"/>
      <c r="F148" s="31" t="s">
        <v>3848</v>
      </c>
      <c r="G148" s="125" t="s">
        <v>1228</v>
      </c>
      <c r="H148" s="126"/>
      <c r="I148" s="126" t="str">
        <f>VLOOKUP($G148,'WM-AR'!$A$7:$AK$1630,34,FALSE)</f>
        <v>TON</v>
      </c>
      <c r="J148" s="126" t="str">
        <f>VLOOKUP($G148,'WM-AR'!$A$7:$AK$1630,4,FALSE)</f>
        <v>Concrete Work</v>
      </c>
      <c r="K148" s="126" t="str">
        <f>VLOOKUP($G148,'WM-AR'!$A$7:$AK$1630,6,FALSE)</f>
        <v>Substructure Work</v>
      </c>
      <c r="L148" s="126" t="str">
        <f>VLOOKUP($G148,'WM-AR'!$A$7:$AK$1630,8,FALSE)</f>
        <v>Rebar Work</v>
      </c>
      <c r="M148" s="126" t="str">
        <f>VLOOKUP($G148,'WM-AR'!$A$7:$AK$1630,10,FALSE)</f>
        <v>Deformed Bar (Non-Coat.)</v>
      </c>
      <c r="N148" s="126">
        <f>VLOOKUP($G148,'WM-AR'!$A$7:$AK$1630,12,FALSE)</f>
        <v>0</v>
      </c>
      <c r="O148" s="126" t="str">
        <f>VLOOKUP($G148,'WM-AR'!$A$7:$AK$1630,14,FALSE)</f>
        <v>400MPa&lt;Fy≤470MPa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3724</v>
      </c>
      <c r="AE148" s="181" t="s">
        <v>3930</v>
      </c>
      <c r="AF148" s="180">
        <v>8.68</v>
      </c>
      <c r="AG148" s="180" t="s">
        <v>3840</v>
      </c>
      <c r="AH148" s="39" t="s">
        <v>3923</v>
      </c>
    </row>
    <row r="149" spans="2:34" ht="49.9" customHeight="1">
      <c r="B149" s="4"/>
      <c r="C149" s="32"/>
      <c r="D149" s="32"/>
      <c r="E149" s="477"/>
      <c r="F149" s="31" t="s">
        <v>3632</v>
      </c>
      <c r="G149" s="125" t="s">
        <v>1221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Substructure Work</v>
      </c>
      <c r="L149" s="126" t="str">
        <f>VLOOKUP($G149,'WM-AR'!$A$7:$AK$1630,8,FALSE)</f>
        <v>Form Work (3 times in use)</v>
      </c>
      <c r="M149" s="126" t="str">
        <f>VLOOKUP($G149,'WM-AR'!$A$7:$AK$1630,10,FALSE)</f>
        <v>Flat Form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 t="str">
        <f>VLOOKUP($G149,'WM-AR'!$A$7:$AK$1630,20,FALSE)</f>
        <v>Dressed Lumber, Plywood or Steel Form(Wood Planks are not Allowed) incl. Chamfer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</v>
      </c>
      <c r="AE149" s="181" t="s">
        <v>3926</v>
      </c>
      <c r="AF149" s="180">
        <v>53.768000000000001</v>
      </c>
      <c r="AG149" s="180" t="s">
        <v>3835</v>
      </c>
      <c r="AH149" s="39"/>
    </row>
    <row r="150" spans="2:34" ht="49.9" customHeight="1">
      <c r="B150" s="4"/>
      <c r="C150" s="32"/>
      <c r="D150" s="32"/>
      <c r="E150" s="476" t="s">
        <v>5392</v>
      </c>
      <c r="F150" s="31" t="s">
        <v>3681</v>
      </c>
      <c r="G150" s="125" t="s">
        <v>2202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Bitumen/Bituminous/Asphalt Coating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3920</v>
      </c>
      <c r="AE150" s="181" t="s">
        <v>3932</v>
      </c>
      <c r="AF150" s="180">
        <v>185.28800000000001</v>
      </c>
      <c r="AG150" s="180" t="s">
        <v>3835</v>
      </c>
      <c r="AH150" s="39" t="s">
        <v>3934</v>
      </c>
    </row>
    <row r="151" spans="2:34" ht="49.9" customHeight="1">
      <c r="B151" s="4"/>
      <c r="C151" s="32"/>
      <c r="D151" s="32"/>
      <c r="E151" s="478"/>
      <c r="F151" s="31" t="s">
        <v>3682</v>
      </c>
      <c r="G151" s="125" t="s">
        <v>2206</v>
      </c>
      <c r="H151" s="126"/>
      <c r="I151" s="126" t="str">
        <f>VLOOKUP($G151,'WM-AR'!$A$7:$AK$1630,34,FALSE)</f>
        <v>M2</v>
      </c>
      <c r="J151" s="126" t="str">
        <f>VLOOKUP($G151,'WM-AR'!$A$7:$AK$1630,4,FALSE)</f>
        <v>Concrete Work</v>
      </c>
      <c r="K151" s="126" t="str">
        <f>VLOOKUP($G151,'WM-AR'!$A$7:$AK$1630,6,FALSE)</f>
        <v>Concrete Protective Coating (U/G)</v>
      </c>
      <c r="L151" s="126" t="str">
        <f>VLOOKUP($G151,'WM-AR'!$A$7:$AK$1630,8,FALSE)</f>
        <v>Sheet Membrane</v>
      </c>
      <c r="M151" s="126" t="str">
        <f>VLOOKUP($G151,'WM-AR'!$A$7:$AK$1630,10,FALSE)</f>
        <v>Adhesive Rubber Sheet or Bitumen Polyethylene Laminated Waterproofing Membrane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 t="str">
        <f>VLOOKUP($G151,'WM-AR'!$A$7:$AK$1630,26,FALSE)</f>
        <v>THK=(  )mm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4015</v>
      </c>
      <c r="AE151" s="181" t="s">
        <v>3927</v>
      </c>
      <c r="AF151" s="180">
        <v>119.52800000000001</v>
      </c>
      <c r="AG151" s="180" t="s">
        <v>3835</v>
      </c>
      <c r="AH151" s="39" t="s">
        <v>3934</v>
      </c>
    </row>
    <row r="152" spans="2:34" ht="49.9" customHeight="1">
      <c r="B152" s="4"/>
      <c r="C152" s="32"/>
      <c r="D152" s="32"/>
      <c r="E152" s="477"/>
      <c r="F152" s="31" t="s">
        <v>3684</v>
      </c>
      <c r="G152" s="125" t="s">
        <v>2209</v>
      </c>
      <c r="H152" s="126"/>
      <c r="I152" s="126" t="str">
        <f>VLOOKUP($G152,'WM-AR'!$A$7:$AK$1630,34,FALSE)</f>
        <v>M2</v>
      </c>
      <c r="J152" s="126" t="str">
        <f>VLOOKUP($G152,'WM-AR'!$A$7:$AK$1630,4,FALSE)</f>
        <v>Concrete Work</v>
      </c>
      <c r="K152" s="126" t="str">
        <f>VLOOKUP($G152,'WM-AR'!$A$7:$AK$1630,6,FALSE)</f>
        <v>Concrete Protective Coating (U/G)</v>
      </c>
      <c r="L152" s="126" t="str">
        <f>VLOOKUP($G152,'WM-AR'!$A$7:$AK$1630,8,FALSE)</f>
        <v>Memebrane Protection Board</v>
      </c>
      <c r="M152" s="126" t="str">
        <f>VLOOKUP($G152,'WM-AR'!$A$7:$AK$1630,10,FALSE)</f>
        <v>Bitumen Impregnated Fiberboard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 t="str">
        <f>VLOOKUP($G152,'WM-AR'!$A$7:$AK$1630,26,FALSE)</f>
        <v>THK=(  )mm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4014</v>
      </c>
      <c r="AE152" s="181" t="s">
        <v>3927</v>
      </c>
      <c r="AF152" s="180">
        <v>119.52800000000001</v>
      </c>
      <c r="AG152" s="180" t="s">
        <v>3835</v>
      </c>
      <c r="AH152" s="39" t="s">
        <v>3934</v>
      </c>
    </row>
    <row r="153" spans="2:34" ht="49.9" customHeight="1">
      <c r="B153" s="4"/>
      <c r="C153" s="12"/>
      <c r="D153" s="12"/>
      <c r="E153" s="476" t="s">
        <v>5391</v>
      </c>
      <c r="F153" s="31" t="s">
        <v>3906</v>
      </c>
      <c r="G153" s="125" t="s">
        <v>1078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Excavation</v>
      </c>
      <c r="M153" s="126" t="str">
        <f>VLOOKUP($G153,'WM-AR'!$A$7:$AK$1630,10,FALSE)</f>
        <v>Soil, Mech.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 t="str">
        <f>VLOOKUP($G153,'WM-AR'!$A$7:$AK$1630,22,FALSE)</f>
        <v>2.0M &lt; D ≤ 4.0M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3844</v>
      </c>
      <c r="AE153" s="179" t="s">
        <v>5291</v>
      </c>
      <c r="AF153" s="180">
        <v>261.00700000000001</v>
      </c>
      <c r="AG153" s="180" t="s">
        <v>3834</v>
      </c>
      <c r="AH153" s="33" t="s">
        <v>5292</v>
      </c>
    </row>
    <row r="154" spans="2:34" ht="49.9" customHeight="1">
      <c r="B154" s="4"/>
      <c r="C154" s="12"/>
      <c r="D154" s="12"/>
      <c r="E154" s="478"/>
      <c r="F154" s="31" t="s">
        <v>3907</v>
      </c>
      <c r="G154" s="125" t="s">
        <v>1086</v>
      </c>
      <c r="H154" s="126"/>
      <c r="I154" s="126" t="str">
        <f>VLOOKUP($G154,'WM-AR'!$A$7:$AK$1630,34,FALSE)</f>
        <v>M3</v>
      </c>
      <c r="J154" s="126" t="str">
        <f>VLOOKUP($G154,'WM-AR'!$A$7:$AK$1630,4,FALSE)</f>
        <v>Earth Work</v>
      </c>
      <c r="K154" s="126" t="str">
        <f>VLOOKUP($G154,'WM-AR'!$A$7:$AK$1630,6,FALSE)</f>
        <v>-</v>
      </c>
      <c r="L154" s="126" t="str">
        <f>VLOOKUP($G154,'WM-AR'!$A$7:$AK$1630,8,FALSE)</f>
        <v>Backfill</v>
      </c>
      <c r="M154" s="126" t="str">
        <f>VLOOKUP($G154,'WM-AR'!$A$7:$AK$1630,10,FALSE)</f>
        <v>Re-use, Soil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 t="str">
        <f>VLOOKUP($G154,'WM-AR'!$A$7:$AK$1630,30,FALSE)</f>
        <v>Compaction=(  )%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3845</v>
      </c>
      <c r="AE154" s="179" t="s">
        <v>5720</v>
      </c>
      <c r="AF154" s="180">
        <v>216.03</v>
      </c>
      <c r="AG154" s="180" t="s">
        <v>3834</v>
      </c>
      <c r="AH154" s="33" t="s">
        <v>5292</v>
      </c>
    </row>
    <row r="155" spans="2:34" ht="49.9" customHeight="1">
      <c r="B155" s="4"/>
      <c r="C155" s="12"/>
      <c r="D155" s="12"/>
      <c r="E155" s="477"/>
      <c r="F155" s="31" t="s">
        <v>3908</v>
      </c>
      <c r="G155" s="125" t="s">
        <v>1090</v>
      </c>
      <c r="H155" s="126"/>
      <c r="I155" s="126" t="str">
        <f>VLOOKUP($G155,'WM-AR'!$A$7:$AK$1630,34,FALSE)</f>
        <v>M3</v>
      </c>
      <c r="J155" s="126" t="str">
        <f>VLOOKUP($G155,'WM-AR'!$A$7:$AK$1630,4,FALSE)</f>
        <v>Earth Work</v>
      </c>
      <c r="K155" s="126" t="str">
        <f>VLOOKUP($G155,'WM-AR'!$A$7:$AK$1630,6,FALSE)</f>
        <v>-</v>
      </c>
      <c r="L155" s="126" t="str">
        <f>VLOOKUP($G155,'WM-AR'!$A$7:$AK$1630,8,FALSE)</f>
        <v>Disposal</v>
      </c>
      <c r="M155" s="126" t="str">
        <f>VLOOKUP($G155,'WM-AR'!$A$7:$AK$1630,10,FALSE)</f>
        <v>Soil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 t="str">
        <f>VLOOKUP($G155,'WM-AR'!$A$7:$AK$1630,28,FALSE)</f>
        <v>Disposal Distance=Appx. (  )km from Site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3846</v>
      </c>
      <c r="AE155" s="179" t="s">
        <v>5721</v>
      </c>
      <c r="AF155" s="180">
        <v>44.975999999999999</v>
      </c>
      <c r="AG155" s="180" t="s">
        <v>3834</v>
      </c>
      <c r="AH155" s="33" t="s">
        <v>5292</v>
      </c>
    </row>
    <row r="156" spans="2:34" ht="34.9" customHeight="1">
      <c r="B156" s="4"/>
      <c r="C156" s="7"/>
      <c r="D156" s="8"/>
      <c r="E156" s="8"/>
      <c r="F156" s="173" t="s">
        <v>3931</v>
      </c>
      <c r="G156" s="9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5"/>
      <c r="AE156" s="156"/>
      <c r="AF156" s="156"/>
      <c r="AG156" s="156"/>
      <c r="AH156" s="10"/>
    </row>
    <row r="157" spans="2:34" ht="34.9" customHeight="1">
      <c r="B157" s="349"/>
      <c r="C157" s="350" t="s">
        <v>3730</v>
      </c>
      <c r="D157" s="348" t="s">
        <v>5312</v>
      </c>
      <c r="E157" s="180" t="s">
        <v>5303</v>
      </c>
      <c r="F157" s="123" t="s">
        <v>5707</v>
      </c>
      <c r="G157" s="45"/>
      <c r="H157" s="45"/>
      <c r="I157" s="45"/>
      <c r="J157" s="45"/>
      <c r="K157" s="45"/>
      <c r="L157" s="46"/>
      <c r="M157" s="58"/>
      <c r="N157" s="59"/>
      <c r="O157" s="59"/>
      <c r="P157" s="59"/>
      <c r="Q157" s="59"/>
      <c r="R157" s="59"/>
      <c r="S157" s="59"/>
      <c r="T157" s="60"/>
      <c r="U157" s="14"/>
      <c r="V157" s="14"/>
      <c r="W157" s="14"/>
      <c r="X157" s="14"/>
      <c r="Y157" s="14"/>
      <c r="Z157" s="14"/>
      <c r="AA157" s="14"/>
      <c r="AB157" s="14"/>
      <c r="AC157" s="14"/>
      <c r="AD157" s="124" t="s">
        <v>3732</v>
      </c>
      <c r="AE157" s="154"/>
      <c r="AF157" s="154"/>
      <c r="AG157" s="154"/>
      <c r="AH157" s="11"/>
    </row>
    <row r="158" spans="2:34" ht="49.9" customHeight="1">
      <c r="B158" s="5"/>
      <c r="C158" s="85"/>
      <c r="D158" s="85"/>
      <c r="E158" s="476" t="s">
        <v>5393</v>
      </c>
      <c r="F158" s="31" t="s">
        <v>3847</v>
      </c>
      <c r="G158" s="125" t="s">
        <v>1216</v>
      </c>
      <c r="H158" s="126"/>
      <c r="I158" s="126" t="str">
        <f>VLOOKUP($G158,'WM-AR'!$A$7:$AK$1630,34,FALSE)</f>
        <v>M3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Structural Concrete</v>
      </c>
      <c r="M158" s="126">
        <f>VLOOKUP($G158,'WM-AR'!$A$7:$AK$1630,10,FALSE)</f>
        <v>0</v>
      </c>
      <c r="N158" s="126" t="str">
        <f>VLOOKUP($G158,'WM-AR'!$A$7:$AK$1630,12,FALSE)</f>
        <v>Cement Type-5</v>
      </c>
      <c r="O158" s="126" t="str">
        <f>VLOOKUP($G158,'WM-AR'!$A$7:$AK$1630,14,FALSE)</f>
        <v>20MPa &lt; F'c (Cylinder Strength) ≤ 25MPa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3723</v>
      </c>
      <c r="AE158" s="179" t="s">
        <v>3897</v>
      </c>
      <c r="AF158" s="182">
        <v>98.676000000000002</v>
      </c>
      <c r="AG158" s="182" t="s">
        <v>3834</v>
      </c>
      <c r="AH158" s="33"/>
    </row>
    <row r="159" spans="2:34" ht="49.9" customHeight="1">
      <c r="B159" s="4"/>
      <c r="C159" s="32"/>
      <c r="D159" s="32"/>
      <c r="E159" s="478"/>
      <c r="F159" s="31" t="s">
        <v>3848</v>
      </c>
      <c r="G159" s="125" t="s">
        <v>1228</v>
      </c>
      <c r="H159" s="126"/>
      <c r="I159" s="126" t="str">
        <f>VLOOKUP($G159,'WM-AR'!$A$7:$AK$1630,34,FALSE)</f>
        <v>TON</v>
      </c>
      <c r="J159" s="126" t="str">
        <f>VLOOKUP($G159,'WM-AR'!$A$7:$AK$1630,4,FALSE)</f>
        <v>Concrete Work</v>
      </c>
      <c r="K159" s="126" t="str">
        <f>VLOOKUP($G159,'WM-AR'!$A$7:$AK$1630,6,FALSE)</f>
        <v>Substructure Work</v>
      </c>
      <c r="L159" s="126" t="str">
        <f>VLOOKUP($G159,'WM-AR'!$A$7:$AK$1630,8,FALSE)</f>
        <v>Rebar Work</v>
      </c>
      <c r="M159" s="126" t="str">
        <f>VLOOKUP($G159,'WM-AR'!$A$7:$AK$1630,10,FALSE)</f>
        <v>Deformed Bar (Non-Coat.)</v>
      </c>
      <c r="N159" s="126">
        <f>VLOOKUP($G159,'WM-AR'!$A$7:$AK$1630,12,FALSE)</f>
        <v>0</v>
      </c>
      <c r="O159" s="126" t="str">
        <f>VLOOKUP($G159,'WM-AR'!$A$7:$AK$1630,14,FALSE)</f>
        <v>400MPa&lt;Fy≤470MPa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3724</v>
      </c>
      <c r="AE159" s="181" t="s">
        <v>3930</v>
      </c>
      <c r="AF159" s="180">
        <v>11.840999999999999</v>
      </c>
      <c r="AG159" s="180" t="s">
        <v>3840</v>
      </c>
      <c r="AH159" s="39" t="s">
        <v>3923</v>
      </c>
    </row>
    <row r="160" spans="2:34" ht="49.9" customHeight="1">
      <c r="B160" s="4"/>
      <c r="C160" s="32"/>
      <c r="D160" s="32"/>
      <c r="E160" s="477"/>
      <c r="F160" s="31" t="s">
        <v>3632</v>
      </c>
      <c r="G160" s="125" t="s">
        <v>1221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Substructure Work</v>
      </c>
      <c r="L160" s="126" t="str">
        <f>VLOOKUP($G160,'WM-AR'!$A$7:$AK$1630,8,FALSE)</f>
        <v>Form Work (3 times in use)</v>
      </c>
      <c r="M160" s="126" t="str">
        <f>VLOOKUP($G160,'WM-AR'!$A$7:$AK$1630,10,FALSE)</f>
        <v>Flat Form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 t="str">
        <f>VLOOKUP($G160,'WM-AR'!$A$7:$AK$1630,20,FALSE)</f>
        <v>Dressed Lumber, Plywood or Steel Form(Wood Planks are not Allowed) incl. Chamfer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</v>
      </c>
      <c r="AE160" s="181" t="s">
        <v>3926</v>
      </c>
      <c r="AF160" s="180">
        <v>58.167999999999999</v>
      </c>
      <c r="AG160" s="180" t="s">
        <v>3835</v>
      </c>
      <c r="AH160" s="39"/>
    </row>
    <row r="161" spans="2:34" ht="49.9" customHeight="1">
      <c r="B161" s="4"/>
      <c r="C161" s="32"/>
      <c r="D161" s="32"/>
      <c r="E161" s="476" t="s">
        <v>5392</v>
      </c>
      <c r="F161" s="31" t="s">
        <v>3681</v>
      </c>
      <c r="G161" s="125" t="s">
        <v>2202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Bitumen/Bituminous/Asphalt Coating</v>
      </c>
      <c r="M161" s="126">
        <f>VLOOKUP($G161,'WM-AR'!$A$7:$AK$1630,10,FALSE)</f>
        <v>0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3920</v>
      </c>
      <c r="AE161" s="181" t="s">
        <v>3932</v>
      </c>
      <c r="AF161" s="180">
        <v>237.68799999999999</v>
      </c>
      <c r="AG161" s="180" t="s">
        <v>3835</v>
      </c>
      <c r="AH161" s="39" t="s">
        <v>3934</v>
      </c>
    </row>
    <row r="162" spans="2:34" ht="49.9" customHeight="1">
      <c r="B162" s="4"/>
      <c r="C162" s="32"/>
      <c r="D162" s="32"/>
      <c r="E162" s="478"/>
      <c r="F162" s="31" t="s">
        <v>3682</v>
      </c>
      <c r="G162" s="125" t="s">
        <v>2206</v>
      </c>
      <c r="H162" s="126"/>
      <c r="I162" s="126" t="str">
        <f>VLOOKUP($G162,'WM-AR'!$A$7:$AK$1630,34,FALSE)</f>
        <v>M2</v>
      </c>
      <c r="J162" s="126" t="str">
        <f>VLOOKUP($G162,'WM-AR'!$A$7:$AK$1630,4,FALSE)</f>
        <v>Concrete Work</v>
      </c>
      <c r="K162" s="126" t="str">
        <f>VLOOKUP($G162,'WM-AR'!$A$7:$AK$1630,6,FALSE)</f>
        <v>Concrete Protective Coating (U/G)</v>
      </c>
      <c r="L162" s="126" t="str">
        <f>VLOOKUP($G162,'WM-AR'!$A$7:$AK$1630,8,FALSE)</f>
        <v>Sheet Membrane</v>
      </c>
      <c r="M162" s="126" t="str">
        <f>VLOOKUP($G162,'WM-AR'!$A$7:$AK$1630,10,FALSE)</f>
        <v>Adhesive Rubber Sheet or Bitumen Polyethylene Laminated Waterproofing Membrane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 t="str">
        <f>VLOOKUP($G162,'WM-AR'!$A$7:$AK$1630,26,FALSE)</f>
        <v>THK=(  )mm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4015</v>
      </c>
      <c r="AE162" s="181" t="s">
        <v>3927</v>
      </c>
      <c r="AF162" s="180">
        <v>147.928</v>
      </c>
      <c r="AG162" s="180" t="s">
        <v>3835</v>
      </c>
      <c r="AH162" s="39" t="s">
        <v>3934</v>
      </c>
    </row>
    <row r="163" spans="2:34" ht="49.9" customHeight="1">
      <c r="B163" s="4"/>
      <c r="C163" s="32"/>
      <c r="D163" s="32"/>
      <c r="E163" s="477"/>
      <c r="F163" s="31" t="s">
        <v>3684</v>
      </c>
      <c r="G163" s="125" t="s">
        <v>2209</v>
      </c>
      <c r="H163" s="126"/>
      <c r="I163" s="126" t="str">
        <f>VLOOKUP($G163,'WM-AR'!$A$7:$AK$1630,34,FALSE)</f>
        <v>M2</v>
      </c>
      <c r="J163" s="126" t="str">
        <f>VLOOKUP($G163,'WM-AR'!$A$7:$AK$1630,4,FALSE)</f>
        <v>Concrete Work</v>
      </c>
      <c r="K163" s="126" t="str">
        <f>VLOOKUP($G163,'WM-AR'!$A$7:$AK$1630,6,FALSE)</f>
        <v>Concrete Protective Coating (U/G)</v>
      </c>
      <c r="L163" s="126" t="str">
        <f>VLOOKUP($G163,'WM-AR'!$A$7:$AK$1630,8,FALSE)</f>
        <v>Memebrane Protection Board</v>
      </c>
      <c r="M163" s="126" t="str">
        <f>VLOOKUP($G163,'WM-AR'!$A$7:$AK$1630,10,FALSE)</f>
        <v>Bitumen Impregnated Fiberboard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 t="str">
        <f>VLOOKUP($G163,'WM-AR'!$A$7:$AK$1630,26,FALSE)</f>
        <v>THK=(  )mm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4014</v>
      </c>
      <c r="AE163" s="181" t="s">
        <v>3927</v>
      </c>
      <c r="AF163" s="180">
        <v>147.928</v>
      </c>
      <c r="AG163" s="180" t="s">
        <v>3835</v>
      </c>
      <c r="AH163" s="39" t="s">
        <v>3934</v>
      </c>
    </row>
    <row r="164" spans="2:34" ht="49.9" customHeight="1">
      <c r="B164" s="4"/>
      <c r="C164" s="12"/>
      <c r="D164" s="12"/>
      <c r="E164" s="476" t="s">
        <v>5391</v>
      </c>
      <c r="F164" s="31" t="s">
        <v>3906</v>
      </c>
      <c r="G164" s="125" t="s">
        <v>1078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Excavation</v>
      </c>
      <c r="M164" s="126" t="str">
        <f>VLOOKUP($G164,'WM-AR'!$A$7:$AK$1630,10,FALSE)</f>
        <v>Soil, Mech.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 t="str">
        <f>VLOOKUP($G164,'WM-AR'!$A$7:$AK$1630,22,FALSE)</f>
        <v>2.0M &lt; D ≤ 4.0M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3844</v>
      </c>
      <c r="AE164" s="179" t="s">
        <v>5291</v>
      </c>
      <c r="AF164" s="180">
        <v>1026.567</v>
      </c>
      <c r="AG164" s="180" t="s">
        <v>3834</v>
      </c>
      <c r="AH164" s="33" t="s">
        <v>5292</v>
      </c>
    </row>
    <row r="165" spans="2:34" ht="49.9" customHeight="1">
      <c r="B165" s="4"/>
      <c r="C165" s="12"/>
      <c r="D165" s="12"/>
      <c r="E165" s="478"/>
      <c r="F165" s="31" t="s">
        <v>3907</v>
      </c>
      <c r="G165" s="125" t="s">
        <v>1086</v>
      </c>
      <c r="H165" s="126"/>
      <c r="I165" s="126" t="str">
        <f>VLOOKUP($G165,'WM-AR'!$A$7:$AK$1630,34,FALSE)</f>
        <v>M3</v>
      </c>
      <c r="J165" s="126" t="str">
        <f>VLOOKUP($G165,'WM-AR'!$A$7:$AK$1630,4,FALSE)</f>
        <v>Earth Work</v>
      </c>
      <c r="K165" s="126" t="str">
        <f>VLOOKUP($G165,'WM-AR'!$A$7:$AK$1630,6,FALSE)</f>
        <v>-</v>
      </c>
      <c r="L165" s="126" t="str">
        <f>VLOOKUP($G165,'WM-AR'!$A$7:$AK$1630,8,FALSE)</f>
        <v>Backfill</v>
      </c>
      <c r="M165" s="126" t="str">
        <f>VLOOKUP($G165,'WM-AR'!$A$7:$AK$1630,10,FALSE)</f>
        <v>Re-use, Soil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 t="str">
        <f>VLOOKUP($G165,'WM-AR'!$A$7:$AK$1630,30,FALSE)</f>
        <v>Compaction=(  )%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3845</v>
      </c>
      <c r="AE165" s="179" t="s">
        <v>5720</v>
      </c>
      <c r="AF165" s="180">
        <v>911.41899999999998</v>
      </c>
      <c r="AG165" s="180" t="s">
        <v>3834</v>
      </c>
      <c r="AH165" s="33" t="s">
        <v>5292</v>
      </c>
    </row>
    <row r="166" spans="2:34" ht="49.9" customHeight="1">
      <c r="B166" s="4"/>
      <c r="C166" s="12"/>
      <c r="D166" s="12"/>
      <c r="E166" s="477"/>
      <c r="F166" s="31" t="s">
        <v>3908</v>
      </c>
      <c r="G166" s="125" t="s">
        <v>1090</v>
      </c>
      <c r="H166" s="126"/>
      <c r="I166" s="126" t="str">
        <f>VLOOKUP($G166,'WM-AR'!$A$7:$AK$1630,34,FALSE)</f>
        <v>M3</v>
      </c>
      <c r="J166" s="126" t="str">
        <f>VLOOKUP($G166,'WM-AR'!$A$7:$AK$1630,4,FALSE)</f>
        <v>Earth Work</v>
      </c>
      <c r="K166" s="126" t="str">
        <f>VLOOKUP($G166,'WM-AR'!$A$7:$AK$1630,6,FALSE)</f>
        <v>-</v>
      </c>
      <c r="L166" s="126" t="str">
        <f>VLOOKUP($G166,'WM-AR'!$A$7:$AK$1630,8,FALSE)</f>
        <v>Disposal</v>
      </c>
      <c r="M166" s="126" t="str">
        <f>VLOOKUP($G166,'WM-AR'!$A$7:$AK$1630,10,FALSE)</f>
        <v>Soil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 t="str">
        <f>VLOOKUP($G166,'WM-AR'!$A$7:$AK$1630,28,FALSE)</f>
        <v>Disposal Distance=Appx. (  )km from Site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3846</v>
      </c>
      <c r="AE166" s="179" t="s">
        <v>5721</v>
      </c>
      <c r="AF166" s="180">
        <v>115.149</v>
      </c>
      <c r="AG166" s="180" t="s">
        <v>3834</v>
      </c>
      <c r="AH166" s="33" t="s">
        <v>5292</v>
      </c>
    </row>
    <row r="167" spans="2:34" ht="34.9" customHeight="1">
      <c r="B167" s="4"/>
      <c r="C167" s="7"/>
      <c r="D167" s="8"/>
      <c r="E167" s="8"/>
      <c r="F167" s="173" t="s">
        <v>3931</v>
      </c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19">
        <v>4.5</v>
      </c>
      <c r="C168" s="61" t="s">
        <v>4792</v>
      </c>
      <c r="D168" s="61"/>
      <c r="E168" s="61"/>
      <c r="F168" s="20"/>
      <c r="G168" s="38"/>
      <c r="H168" s="413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2"/>
      <c r="AE168" s="23"/>
      <c r="AF168" s="23"/>
      <c r="AG168" s="23"/>
      <c r="AH168" s="23"/>
    </row>
    <row r="169" spans="2:34" ht="33" customHeight="1">
      <c r="B169" s="185"/>
      <c r="C169" s="186"/>
      <c r="D169" s="186"/>
      <c r="E169" s="186"/>
      <c r="F169" s="191" t="s">
        <v>4793</v>
      </c>
      <c r="G169" s="187"/>
      <c r="H169" s="187"/>
      <c r="I169" s="188"/>
      <c r="J169" s="188"/>
      <c r="K169" s="188"/>
      <c r="L169" s="188"/>
      <c r="M169" s="188"/>
      <c r="N169" s="188"/>
      <c r="O169" s="188"/>
      <c r="P169" s="188"/>
      <c r="Q169" s="188"/>
      <c r="R169" s="188"/>
      <c r="S169" s="188"/>
      <c r="T169" s="188"/>
      <c r="U169" s="188"/>
      <c r="V169" s="188"/>
      <c r="W169" s="188"/>
      <c r="X169" s="188"/>
      <c r="Y169" s="188"/>
      <c r="Z169" s="188"/>
      <c r="AA169" s="188"/>
      <c r="AB169" s="188"/>
      <c r="AC169" s="188"/>
      <c r="AD169" s="189"/>
      <c r="AE169" s="189"/>
      <c r="AF169" s="189"/>
      <c r="AG169" s="189"/>
      <c r="AH169" s="190"/>
    </row>
    <row r="170" spans="2:34" ht="34.9" customHeight="1">
      <c r="B170" s="349"/>
      <c r="C170" s="350" t="s">
        <v>3730</v>
      </c>
      <c r="D170" s="348" t="s">
        <v>5312</v>
      </c>
      <c r="E170" s="180" t="s">
        <v>5929</v>
      </c>
      <c r="F170" s="123" t="s">
        <v>4794</v>
      </c>
      <c r="G170" s="45"/>
      <c r="H170" s="45"/>
      <c r="I170" s="45"/>
      <c r="J170" s="45"/>
      <c r="K170" s="45"/>
      <c r="L170" s="46"/>
      <c r="M170" s="58"/>
      <c r="N170" s="59"/>
      <c r="O170" s="59"/>
      <c r="P170" s="59"/>
      <c r="Q170" s="59"/>
      <c r="R170" s="59"/>
      <c r="S170" s="59"/>
      <c r="T170" s="60"/>
      <c r="U170" s="14"/>
      <c r="V170" s="14"/>
      <c r="W170" s="14"/>
      <c r="X170" s="14"/>
      <c r="Y170" s="14"/>
      <c r="Z170" s="14"/>
      <c r="AA170" s="14"/>
      <c r="AB170" s="14"/>
      <c r="AC170" s="14"/>
      <c r="AD170" s="124" t="s">
        <v>3741</v>
      </c>
      <c r="AE170" s="159"/>
      <c r="AF170" s="159"/>
      <c r="AG170" s="159"/>
      <c r="AH170" s="11"/>
    </row>
    <row r="171" spans="2:34" ht="49.9" customHeight="1">
      <c r="B171" s="5"/>
      <c r="C171" s="85"/>
      <c r="D171" s="85"/>
      <c r="E171" s="85"/>
      <c r="F171" s="31" t="s">
        <v>3739</v>
      </c>
      <c r="G171" s="125" t="s">
        <v>1159</v>
      </c>
      <c r="H171" s="126"/>
      <c r="I171" s="126" t="str">
        <f>VLOOKUP($G171,'WM-AR'!$A$7:$AK$1630,34,FALSE)</f>
        <v>M</v>
      </c>
      <c r="J171" s="126" t="str">
        <f>VLOOKUP($G171,'WM-AR'!$A$7:$AK$1630,4,FALSE)</f>
        <v>Pile Work</v>
      </c>
      <c r="K171" s="126" t="str">
        <f>VLOOKUP($G171,'WM-AR'!$A$7:$AK$1630,6,FALSE)</f>
        <v>Piling Work</v>
      </c>
      <c r="L171" s="126" t="str">
        <f>VLOOKUP($G171,'WM-AR'!$A$7:$AK$1630,8,FALSE)</f>
        <v>Steel Pipe Pile Work</v>
      </c>
      <c r="M171" s="126" t="str">
        <f>VLOOKUP($G171,'WM-AR'!$A$7:$AK$1630,10,FALSE)</f>
        <v>Direct Driving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 t="str">
        <f>VLOOKUP($G171,'WM-AR'!$A$7:$AK$1630,20,FALSE)</f>
        <v>Including Pile Connection and Joint Welding Work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D=(  )mm / THK=(  )mm</v>
      </c>
      <c r="W171" s="126" t="str">
        <f>VLOOKUP($G171,'WM-AR'!$A$7:$AK$1630,27,FALSE)</f>
        <v>Pile Length per Hole=(  )M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5" t="s">
        <v>3738</v>
      </c>
      <c r="AE171" s="179" t="s">
        <v>5794</v>
      </c>
      <c r="AF171" s="182">
        <v>1690</v>
      </c>
      <c r="AG171" s="182" t="s">
        <v>4937</v>
      </c>
      <c r="AH171" s="10"/>
    </row>
    <row r="172" spans="2:34" ht="49.9" customHeight="1">
      <c r="B172" s="4"/>
      <c r="C172" s="7"/>
      <c r="D172" s="7"/>
      <c r="E172" s="7"/>
      <c r="F172" s="31" t="s">
        <v>3740</v>
      </c>
      <c r="G172" s="125" t="s">
        <v>2039</v>
      </c>
      <c r="H172" s="126"/>
      <c r="I172" s="126" t="str">
        <f>VLOOKUP($G172,'WM-AR'!$A$7:$AK$1630,34,FALSE)</f>
        <v>EA</v>
      </c>
      <c r="J172" s="126" t="str">
        <f>VLOOKUP($G172,'WM-AR'!$A$7:$AK$1630,4,FALSE)</f>
        <v>Pile Work</v>
      </c>
      <c r="K172" s="126" t="str">
        <f>VLOOKUP($G172,'WM-AR'!$A$7:$AK$1630,6,FALSE)</f>
        <v>Pile Head Treatment</v>
      </c>
      <c r="L172" s="126" t="str">
        <f>VLOOKUP($G172,'WM-AR'!$A$7:$AK$1630,8,FALSE)</f>
        <v>Steel Pipe Pile Work</v>
      </c>
      <c r="M172" s="126">
        <f>VLOOKUP($G172,'WM-AR'!$A$7:$AK$1630,10,FALSE)</f>
        <v>0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D=(  )mm / 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5" t="s">
        <v>3738</v>
      </c>
      <c r="AE172" s="179" t="s">
        <v>5795</v>
      </c>
      <c r="AF172" s="182">
        <v>169</v>
      </c>
      <c r="AG172" s="182" t="s">
        <v>4938</v>
      </c>
      <c r="AH172" s="10"/>
    </row>
    <row r="173" spans="2:34" ht="34.9" customHeight="1">
      <c r="B173" s="4"/>
      <c r="C173" s="7"/>
      <c r="D173" s="8"/>
      <c r="E173" s="8"/>
      <c r="F173" s="8"/>
      <c r="G173" s="9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5"/>
      <c r="AE173" s="156"/>
      <c r="AF173" s="156"/>
      <c r="AG173" s="156"/>
      <c r="AH173" s="10"/>
    </row>
    <row r="174" spans="2:34" ht="34.9" customHeight="1">
      <c r="B174" s="349"/>
      <c r="C174" s="350" t="s">
        <v>3730</v>
      </c>
      <c r="D174" s="348"/>
      <c r="E174" s="180"/>
      <c r="F174" s="123" t="s">
        <v>4796</v>
      </c>
      <c r="G174" s="45"/>
      <c r="H174" s="45"/>
      <c r="I174" s="45"/>
      <c r="J174" s="45"/>
      <c r="K174" s="45"/>
      <c r="L174" s="46"/>
      <c r="M174" s="58"/>
      <c r="N174" s="59"/>
      <c r="O174" s="59"/>
      <c r="P174" s="59"/>
      <c r="Q174" s="59"/>
      <c r="R174" s="59"/>
      <c r="S174" s="59"/>
      <c r="T174" s="60"/>
      <c r="U174" s="14"/>
      <c r="V174" s="14"/>
      <c r="W174" s="14"/>
      <c r="X174" s="14"/>
      <c r="Y174" s="14"/>
      <c r="Z174" s="14"/>
      <c r="AA174" s="14"/>
      <c r="AB174" s="14"/>
      <c r="AC174" s="14"/>
      <c r="AD174" s="124" t="s">
        <v>3935</v>
      </c>
      <c r="AE174" s="159"/>
      <c r="AF174" s="159"/>
      <c r="AG174" s="159"/>
      <c r="AH174" s="11"/>
    </row>
    <row r="175" spans="2:34" ht="49.9" customHeight="1">
      <c r="B175" s="5"/>
      <c r="C175" s="85"/>
      <c r="D175" s="85"/>
      <c r="E175" s="85"/>
      <c r="F175" s="31" t="s">
        <v>3816</v>
      </c>
      <c r="G175" s="125" t="s">
        <v>1148</v>
      </c>
      <c r="H175" s="126"/>
      <c r="I175" s="126" t="str">
        <f>VLOOKUP($G175,'WM-AR'!$A$7:$AK$1630,34,FALSE)</f>
        <v>M</v>
      </c>
      <c r="J175" s="126" t="str">
        <f>VLOOKUP($G175,'WM-AR'!$A$7:$AK$1630,4,FALSE)</f>
        <v>Pile Work</v>
      </c>
      <c r="K175" s="126" t="str">
        <f>VLOOKUP($G175,'WM-AR'!$A$7:$AK$1630,6,FALSE)</f>
        <v>Piling Work</v>
      </c>
      <c r="L175" s="126" t="str">
        <f>VLOOKUP($G175,'WM-AR'!$A$7:$AK$1630,8,FALSE)</f>
        <v>Pretensioned High-strength Concrete Pile (Type-A)</v>
      </c>
      <c r="M175" s="126" t="str">
        <f>VLOOKUP($G175,'WM-AR'!$A$7:$AK$1630,10,FALSE)</f>
        <v>Soil Cement Injected Precast(S.I.P) Pile Method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 t="str">
        <f>VLOOKUP($G175,'WM-AR'!$A$7:$AK$1630,20,FALSE)</f>
        <v>Including Pile Connection and Joint Welding Work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 t="str">
        <f>VLOOKUP($G175,'WM-AR'!$A$7:$AK$1630,26,FALSE)</f>
        <v>DIA=(  )mm</v>
      </c>
      <c r="W175" s="126" t="str">
        <f>VLOOKUP($G175,'WM-AR'!$A$7:$AK$1630,27,FALSE)</f>
        <v>Pile Length per Hole=(  )M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5" t="s">
        <v>3815</v>
      </c>
      <c r="AE175" s="179" t="s">
        <v>5794</v>
      </c>
      <c r="AF175" s="182"/>
      <c r="AG175" s="182" t="s">
        <v>4937</v>
      </c>
      <c r="AH175" s="10"/>
    </row>
    <row r="176" spans="2:34" ht="49.9" customHeight="1">
      <c r="B176" s="4"/>
      <c r="C176" s="7"/>
      <c r="D176" s="7"/>
      <c r="E176" s="7"/>
      <c r="F176" s="31" t="s">
        <v>3817</v>
      </c>
      <c r="G176" s="125" t="s">
        <v>2035</v>
      </c>
      <c r="H176" s="126"/>
      <c r="I176" s="126" t="str">
        <f>VLOOKUP($G176,'WM-AR'!$A$7:$AK$1630,34,FALSE)</f>
        <v>EA</v>
      </c>
      <c r="J176" s="126" t="str">
        <f>VLOOKUP($G176,'WM-AR'!$A$7:$AK$1630,4,FALSE)</f>
        <v>Pile Work</v>
      </c>
      <c r="K176" s="126" t="str">
        <f>VLOOKUP($G176,'WM-AR'!$A$7:$AK$1630,6,FALSE)</f>
        <v>Pile Head Treatment</v>
      </c>
      <c r="L176" s="126" t="str">
        <f>VLOOKUP($G176,'WM-AR'!$A$7:$AK$1630,8,FALSE)</f>
        <v>Pretensioned High-strength Concrete Pile (Type-A)</v>
      </c>
      <c r="M176" s="126">
        <f>VLOOKUP($G176,'WM-AR'!$A$7:$AK$1630,10,FALSE)</f>
        <v>0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 t="str">
        <f>VLOOKUP($G176,'WM-AR'!$A$7:$AK$1630,26,FALSE)</f>
        <v>DIA=(  )mm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5" t="s">
        <v>3815</v>
      </c>
      <c r="AE176" s="179" t="s">
        <v>5795</v>
      </c>
      <c r="AF176" s="182"/>
      <c r="AG176" s="182" t="s">
        <v>4938</v>
      </c>
      <c r="AH176" s="10"/>
    </row>
    <row r="177" spans="2:34" ht="34.9" customHeight="1">
      <c r="B177" s="4"/>
      <c r="C177" s="7"/>
      <c r="D177" s="8"/>
      <c r="E177" s="8"/>
      <c r="F177" s="8"/>
      <c r="G177" s="9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5"/>
      <c r="AE177" s="156"/>
      <c r="AF177" s="156"/>
      <c r="AG177" s="156"/>
      <c r="AH177" s="10"/>
    </row>
    <row r="178" spans="2:34" ht="34.9" customHeight="1">
      <c r="B178" s="19"/>
      <c r="C178" s="312" t="s">
        <v>4797</v>
      </c>
      <c r="D178" s="312"/>
      <c r="E178" s="312"/>
      <c r="F178" s="20"/>
      <c r="G178" s="38"/>
      <c r="H178" s="413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2"/>
      <c r="AE178" s="23"/>
      <c r="AF178" s="23"/>
      <c r="AG178" s="23"/>
      <c r="AH178" s="23"/>
    </row>
    <row r="179" spans="2:34" ht="34.9" customHeight="1">
      <c r="B179" s="349"/>
      <c r="C179" s="350"/>
      <c r="D179" s="348"/>
      <c r="E179" s="180"/>
      <c r="F179" s="313" t="s">
        <v>3843</v>
      </c>
      <c r="G179" s="45"/>
      <c r="H179" s="45"/>
      <c r="I179" s="45"/>
      <c r="J179" s="45"/>
      <c r="K179" s="45"/>
      <c r="L179" s="46"/>
      <c r="M179" s="58"/>
      <c r="N179" s="59"/>
      <c r="O179" s="59"/>
      <c r="P179" s="59"/>
      <c r="Q179" s="59"/>
      <c r="R179" s="59"/>
      <c r="S179" s="59"/>
      <c r="T179" s="60"/>
      <c r="U179" s="14"/>
      <c r="V179" s="14"/>
      <c r="W179" s="14"/>
      <c r="X179" s="14"/>
      <c r="Y179" s="14"/>
      <c r="Z179" s="14"/>
      <c r="AA179" s="14"/>
      <c r="AB179" s="14"/>
      <c r="AC179" s="14"/>
      <c r="AD179" s="314" t="s">
        <v>4798</v>
      </c>
      <c r="AE179" s="159"/>
      <c r="AF179" s="159"/>
      <c r="AG179" s="159"/>
      <c r="AH179" s="11"/>
    </row>
    <row r="180" spans="2:34" ht="49.9" customHeight="1">
      <c r="B180" s="5"/>
      <c r="C180" s="85"/>
      <c r="D180" s="85"/>
      <c r="E180" s="85"/>
      <c r="F180" s="31" t="s">
        <v>3631</v>
      </c>
      <c r="G180" s="125" t="s">
        <v>1214</v>
      </c>
      <c r="H180" s="126"/>
      <c r="I180" s="126" t="str">
        <f>VLOOKUP($G180,'WM-AR'!$A$7:$AK$1630,34,FALSE)</f>
        <v>M3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Structural Concrete</v>
      </c>
      <c r="M180" s="126">
        <f>VLOOKUP($G180,'WM-AR'!$A$7:$AK$1630,10,FALSE)</f>
        <v>0</v>
      </c>
      <c r="N180" s="126" t="str">
        <f>VLOOKUP($G180,'WM-AR'!$A$7:$AK$1630,12,FALSE)</f>
        <v>Cement Type-1</v>
      </c>
      <c r="O180" s="126" t="str">
        <f>VLOOKUP($G180,'WM-AR'!$A$7:$AK$1630,14,FALSE)</f>
        <v>20MPa &lt; F'c (Cylinder Strength) ≤ 25MPa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3733</v>
      </c>
      <c r="AE180" s="155"/>
      <c r="AF180" s="155"/>
      <c r="AG180" s="155"/>
      <c r="AH180" s="33"/>
    </row>
    <row r="181" spans="2:34" ht="49.9" customHeight="1">
      <c r="B181" s="4"/>
      <c r="C181" s="12"/>
      <c r="D181" s="12"/>
      <c r="E181" s="12"/>
      <c r="F181" s="31" t="s">
        <v>3614</v>
      </c>
      <c r="G181" s="125" t="s">
        <v>1228</v>
      </c>
      <c r="H181" s="126"/>
      <c r="I181" s="126" t="str">
        <f>VLOOKUP($G181,'WM-AR'!$A$7:$AK$1630,34,FALSE)</f>
        <v>TON</v>
      </c>
      <c r="J181" s="126" t="str">
        <f>VLOOKUP($G181,'WM-AR'!$A$7:$AK$1630,4,FALSE)</f>
        <v>Concrete Work</v>
      </c>
      <c r="K181" s="126" t="str">
        <f>VLOOKUP($G181,'WM-AR'!$A$7:$AK$1630,6,FALSE)</f>
        <v>Substructure Work</v>
      </c>
      <c r="L181" s="126" t="str">
        <f>VLOOKUP($G181,'WM-AR'!$A$7:$AK$1630,8,FALSE)</f>
        <v>Rebar Work</v>
      </c>
      <c r="M181" s="126" t="str">
        <f>VLOOKUP($G181,'WM-AR'!$A$7:$AK$1630,10,FALSE)</f>
        <v>Deformed Bar (Non-Coat.)</v>
      </c>
      <c r="N181" s="126">
        <f>VLOOKUP($G181,'WM-AR'!$A$7:$AK$1630,12,FALSE)</f>
        <v>0</v>
      </c>
      <c r="O181" s="126" t="str">
        <f>VLOOKUP($G181,'WM-AR'!$A$7:$AK$1630,14,FALSE)</f>
        <v>400MPa&lt;Fy≤470MPa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3724</v>
      </c>
      <c r="AE181" s="12"/>
      <c r="AF181" s="12"/>
      <c r="AG181" s="12"/>
      <c r="AH181" s="39"/>
    </row>
    <row r="182" spans="2:34" ht="49.9" customHeight="1">
      <c r="B182" s="4"/>
      <c r="C182" s="12"/>
      <c r="D182" s="12"/>
      <c r="E182" s="12"/>
      <c r="F182" s="31" t="s">
        <v>3632</v>
      </c>
      <c r="G182" s="125" t="s">
        <v>1221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Substructure Work</v>
      </c>
      <c r="L182" s="126" t="str">
        <f>VLOOKUP($G182,'WM-AR'!$A$7:$AK$1630,8,FALSE)</f>
        <v>Form Work (3 times in use)</v>
      </c>
      <c r="M182" s="126" t="str">
        <f>VLOOKUP($G182,'WM-AR'!$A$7:$AK$1630,10,FALSE)</f>
        <v>Flat Form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 t="str">
        <f>VLOOKUP($G182,'WM-AR'!$A$7:$AK$1630,20,FALSE)</f>
        <v>Dressed Lumber, Plywood or Steel Form(Wood Planks are not Allowed) incl. Chamfer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/>
      <c r="AE182" s="12"/>
      <c r="AF182" s="12"/>
      <c r="AG182" s="12"/>
      <c r="AH182" s="39"/>
    </row>
    <row r="183" spans="2:34" ht="49.9" customHeight="1">
      <c r="B183" s="4"/>
      <c r="C183" s="7"/>
      <c r="D183" s="7"/>
      <c r="E183" s="7"/>
      <c r="F183" s="31" t="s">
        <v>3739</v>
      </c>
      <c r="G183" s="125" t="s">
        <v>1159</v>
      </c>
      <c r="H183" s="126"/>
      <c r="I183" s="126" t="str">
        <f>VLOOKUP($G183,'WM-AR'!$A$7:$AK$1630,34,FALSE)</f>
        <v>M</v>
      </c>
      <c r="J183" s="126" t="str">
        <f>VLOOKUP($G183,'WM-AR'!$A$7:$AK$1630,4,FALSE)</f>
        <v>Pile Work</v>
      </c>
      <c r="K183" s="126" t="str">
        <f>VLOOKUP($G183,'WM-AR'!$A$7:$AK$1630,6,FALSE)</f>
        <v>Piling Work</v>
      </c>
      <c r="L183" s="126" t="str">
        <f>VLOOKUP($G183,'WM-AR'!$A$7:$AK$1630,8,FALSE)</f>
        <v>Steel Pipe Pile Work</v>
      </c>
      <c r="M183" s="126" t="str">
        <f>VLOOKUP($G183,'WM-AR'!$A$7:$AK$1630,10,FALSE)</f>
        <v>Direct Driving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 t="str">
        <f>VLOOKUP($G183,'WM-AR'!$A$7:$AK$1630,20,FALSE)</f>
        <v>Including Pile Connection and Joint Welding Work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D=(  )mm / THK=(  )mm</v>
      </c>
      <c r="W183" s="126" t="str">
        <f>VLOOKUP($G183,'WM-AR'!$A$7:$AK$1630,27,FALSE)</f>
        <v>Pile Length per Hole=(  )M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5" t="s">
        <v>3738</v>
      </c>
      <c r="AE183" s="156"/>
      <c r="AF183" s="156"/>
      <c r="AG183" s="156"/>
      <c r="AH183" s="10"/>
    </row>
    <row r="184" spans="2:34" ht="49.9" customHeight="1">
      <c r="B184" s="4"/>
      <c r="C184" s="7"/>
      <c r="D184" s="7"/>
      <c r="E184" s="7"/>
      <c r="F184" s="31" t="s">
        <v>3740</v>
      </c>
      <c r="G184" s="125" t="s">
        <v>2039</v>
      </c>
      <c r="H184" s="126"/>
      <c r="I184" s="126" t="str">
        <f>VLOOKUP($G184,'WM-AR'!$A$7:$AK$1630,34,FALSE)</f>
        <v>EA</v>
      </c>
      <c r="J184" s="126" t="str">
        <f>VLOOKUP($G184,'WM-AR'!$A$7:$AK$1630,4,FALSE)</f>
        <v>Pile Work</v>
      </c>
      <c r="K184" s="126" t="str">
        <f>VLOOKUP($G184,'WM-AR'!$A$7:$AK$1630,6,FALSE)</f>
        <v>Pile Head Treatment</v>
      </c>
      <c r="L184" s="126" t="str">
        <f>VLOOKUP($G184,'WM-AR'!$A$7:$AK$1630,8,FALSE)</f>
        <v>Steel Pipe Pile Work</v>
      </c>
      <c r="M184" s="126">
        <f>VLOOKUP($G184,'WM-AR'!$A$7:$AK$1630,10,FALSE)</f>
        <v>0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 t="str">
        <f>VLOOKUP($G184,'WM-AR'!$A$7:$AK$1630,26,FALSE)</f>
        <v>D=(  )mm / THK=(  )mm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5" t="s">
        <v>3738</v>
      </c>
      <c r="AE184" s="156"/>
      <c r="AF184" s="156"/>
      <c r="AG184" s="156"/>
      <c r="AH184" s="10"/>
    </row>
    <row r="185" spans="2:34" ht="34.9" customHeight="1">
      <c r="B185" s="4"/>
      <c r="C185" s="7"/>
      <c r="D185" s="8"/>
      <c r="E185" s="8"/>
      <c r="F185" s="8"/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>
      <c r="B186" s="4"/>
      <c r="C186" s="7"/>
      <c r="D186" s="8"/>
      <c r="E186" s="8"/>
      <c r="F186" s="8"/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16.5" customHeight="1"/>
    <row r="188" spans="2:34" ht="16.5" customHeight="1"/>
    <row r="189" spans="2:34" ht="16.5" customHeight="1"/>
    <row r="190" spans="2:34" ht="16.5" customHeight="1"/>
    <row r="191" spans="2:34" ht="16.5" customHeight="1"/>
    <row r="192" spans="2:34" ht="16.5" customHeight="1"/>
    <row r="193" ht="16.5" customHeight="1"/>
    <row r="194" ht="16.5" customHeight="1"/>
    <row r="195" ht="16.5" customHeight="1"/>
    <row r="196" ht="16.5" customHeight="1"/>
  </sheetData>
  <mergeCells count="35"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E94:E96"/>
    <mergeCell ref="E98:E100"/>
    <mergeCell ref="E103:E105"/>
    <mergeCell ref="E109:E111"/>
    <mergeCell ref="E106:E108"/>
    <mergeCell ref="E114:E116"/>
    <mergeCell ref="E117:E119"/>
    <mergeCell ref="E120:E122"/>
    <mergeCell ref="E125:E127"/>
    <mergeCell ref="E128:E130"/>
    <mergeCell ref="E131:E133"/>
    <mergeCell ref="E136:E138"/>
    <mergeCell ref="E139:E141"/>
    <mergeCell ref="E142:E144"/>
    <mergeCell ref="E147:E149"/>
    <mergeCell ref="E150:E152"/>
    <mergeCell ref="E153:E155"/>
    <mergeCell ref="E158:E160"/>
    <mergeCell ref="E161:E163"/>
    <mergeCell ref="E164:E16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Dynamo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</cp:lastModifiedBy>
  <cp:lastPrinted>2023-08-28T01:55:30Z</cp:lastPrinted>
  <dcterms:created xsi:type="dcterms:W3CDTF">2020-05-26T04:46:30Z</dcterms:created>
  <dcterms:modified xsi:type="dcterms:W3CDTF">2023-10-19T07:37:39Z</dcterms:modified>
</cp:coreProperties>
</file>